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\Dropbox (DFS)\3. Rally\ATRC\2018\1. LMS\5. Results\3. Final results\"/>
    </mc:Choice>
  </mc:AlternateContent>
  <xr:revisionPtr revIDLastSave="0" documentId="13_ncr:1_{519BFAD5-C808-4C3F-BCEA-9FA7685B5261}" xr6:coauthVersionLast="36" xr6:coauthVersionMax="36" xr10:uidLastSave="{00000000-0000-0000-0000-000000000000}"/>
  <bookViews>
    <workbookView xWindow="0" yWindow="0" windowWidth="28800" windowHeight="12345" xr2:uid="{00000000-000D-0000-FFFF-FFFF00000000}"/>
  </bookViews>
  <sheets>
    <sheet name="18 LMS" sheetId="1" r:id="rId1"/>
    <sheet name="Comparison" sheetId="2" r:id="rId2"/>
  </sheets>
  <definedNames>
    <definedName name="_xlnm._FilterDatabase" localSheetId="0" hidden="1">'18 LMS'!$G$2:$Y$33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6" i="1" l="1"/>
  <c r="W7" i="1"/>
  <c r="W8" i="1"/>
  <c r="W9" i="1"/>
  <c r="X9" i="1" s="1"/>
  <c r="W10" i="1"/>
  <c r="W11" i="1"/>
  <c r="W12" i="1"/>
  <c r="W13" i="1"/>
  <c r="X13" i="1" s="1"/>
  <c r="W14" i="1"/>
  <c r="W15" i="1"/>
  <c r="W16" i="1"/>
  <c r="W17" i="1"/>
  <c r="X17" i="1" s="1"/>
  <c r="W18" i="1"/>
  <c r="W19" i="1"/>
  <c r="W20" i="1"/>
  <c r="W21" i="1"/>
  <c r="X21" i="1" s="1"/>
  <c r="W22" i="1"/>
  <c r="W23" i="1"/>
  <c r="W24" i="1"/>
  <c r="W25" i="1"/>
  <c r="X25" i="1" s="1"/>
  <c r="X23" i="1" l="1"/>
  <c r="X19" i="1"/>
  <c r="X15" i="1"/>
  <c r="X11" i="1"/>
  <c r="X7" i="1"/>
  <c r="X22" i="1"/>
  <c r="X18" i="1"/>
  <c r="X14" i="1"/>
  <c r="X10" i="1"/>
  <c r="X24" i="1"/>
  <c r="X20" i="1"/>
  <c r="X16" i="1"/>
  <c r="X12" i="1"/>
  <c r="X8" i="1"/>
  <c r="W4" i="1"/>
  <c r="W5" i="1"/>
  <c r="W3" i="1"/>
  <c r="Y17" i="1" s="1"/>
  <c r="Y7" i="1" l="1"/>
  <c r="Y15" i="1"/>
  <c r="Y23" i="1"/>
  <c r="Y6" i="1"/>
  <c r="Y8" i="1"/>
  <c r="Y10" i="1"/>
  <c r="Y12" i="1"/>
  <c r="Y14" i="1"/>
  <c r="Y16" i="1"/>
  <c r="Y18" i="1"/>
  <c r="Y20" i="1"/>
  <c r="Y22" i="1"/>
  <c r="Y24" i="1"/>
  <c r="Y9" i="1"/>
  <c r="Y25" i="1"/>
  <c r="X5" i="1"/>
  <c r="Y5" i="1"/>
  <c r="Y11" i="1"/>
  <c r="Y19" i="1"/>
  <c r="Y13" i="1"/>
  <c r="Y21" i="1"/>
  <c r="X6" i="1"/>
  <c r="Y4" i="1"/>
  <c r="X4" i="1"/>
  <c r="D20" i="2" l="1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D6" i="2"/>
  <c r="C6" i="2"/>
  <c r="D5" i="2"/>
  <c r="C5" i="2"/>
  <c r="E9" i="2" l="1"/>
  <c r="E17" i="2"/>
  <c r="E7" i="2"/>
  <c r="E19" i="2"/>
  <c r="E8" i="2"/>
  <c r="E12" i="2"/>
  <c r="E16" i="2"/>
  <c r="E20" i="2"/>
  <c r="E11" i="2"/>
  <c r="E15" i="2"/>
  <c r="E13" i="2"/>
  <c r="D21" i="2"/>
  <c r="E10" i="2"/>
  <c r="E14" i="2"/>
  <c r="E18" i="2"/>
  <c r="C21" i="2"/>
  <c r="E21" i="2" l="1"/>
</calcChain>
</file>

<file path=xl/sharedStrings.xml><?xml version="1.0" encoding="utf-8"?>
<sst xmlns="http://schemas.openxmlformats.org/spreadsheetml/2006/main" count="255" uniqueCount="146">
  <si>
    <t>2018 Lake Mountian Sprint</t>
  </si>
  <si>
    <t>Place</t>
  </si>
  <si>
    <t>Car #</t>
  </si>
  <si>
    <t>Driver</t>
  </si>
  <si>
    <t>Co-Driver</t>
  </si>
  <si>
    <t>Vehicle</t>
  </si>
  <si>
    <t>Class</t>
  </si>
  <si>
    <t>Competition</t>
  </si>
  <si>
    <t>SS2</t>
  </si>
  <si>
    <t>SS3</t>
  </si>
  <si>
    <t>SS4</t>
  </si>
  <si>
    <t>SS5</t>
  </si>
  <si>
    <t xml:space="preserve">SS6 </t>
  </si>
  <si>
    <t>Danny Traverso</t>
  </si>
  <si>
    <t>Jason Page</t>
  </si>
  <si>
    <t xml:space="preserve">Mitsubishi Evo </t>
  </si>
  <si>
    <t>5B 4WD</t>
  </si>
  <si>
    <t>Modern 4WD</t>
  </si>
  <si>
    <t>Mick Harding</t>
  </si>
  <si>
    <t>Steve Glenney</t>
  </si>
  <si>
    <t>Subaru WRX STi</t>
  </si>
  <si>
    <t>Craig Dean</t>
  </si>
  <si>
    <t>Mary Hughes</t>
  </si>
  <si>
    <t>2015 Shelby GT Mustang</t>
  </si>
  <si>
    <t>6B 2WD</t>
  </si>
  <si>
    <t>Showroom 2WD</t>
  </si>
  <si>
    <t>Barrie Smith</t>
  </si>
  <si>
    <t>Dale Moscatt</t>
  </si>
  <si>
    <t>Audi TT RS</t>
  </si>
  <si>
    <t>6B 4WD</t>
  </si>
  <si>
    <t>Showroom 4WD</t>
  </si>
  <si>
    <t>Greg  Burrowes</t>
  </si>
  <si>
    <t>Rhonda Burrowes</t>
  </si>
  <si>
    <t>Mitsubishi Evo X RS</t>
  </si>
  <si>
    <t>Adam Spence</t>
  </si>
  <si>
    <t>Lee Challoner-Miles</t>
  </si>
  <si>
    <t>2013 Renault Clio</t>
  </si>
  <si>
    <t>Keith  Morling</t>
  </si>
  <si>
    <t>Alex Morling</t>
  </si>
  <si>
    <t>1976 Ford Escort MK2</t>
  </si>
  <si>
    <t>2A</t>
  </si>
  <si>
    <t>Classic</t>
  </si>
  <si>
    <t>Ryan  Gardner</t>
  </si>
  <si>
    <t>Jo  McKenzie</t>
  </si>
  <si>
    <t>1996 BMW m3</t>
  </si>
  <si>
    <t>3B 2WD</t>
  </si>
  <si>
    <t>Modern 2WD</t>
  </si>
  <si>
    <t>Peter Gluskie</t>
  </si>
  <si>
    <t>Samantha  Winter</t>
  </si>
  <si>
    <t>1985 BMW 325i</t>
  </si>
  <si>
    <t>3A 2WD</t>
  </si>
  <si>
    <t>Steve Spada</t>
  </si>
  <si>
    <t>Bernie Webb</t>
  </si>
  <si>
    <t>2003 Mitsubishi Evo VI</t>
  </si>
  <si>
    <t>3B 4WD</t>
  </si>
  <si>
    <t>David Thirlwall</t>
  </si>
  <si>
    <t>Jackie Thirlwall</t>
  </si>
  <si>
    <t>Ford Escort  RS2000</t>
  </si>
  <si>
    <t>L</t>
  </si>
  <si>
    <t>Andrew Richmond</t>
  </si>
  <si>
    <t>Chris Thompson</t>
  </si>
  <si>
    <t>2016 Porsche GT4</t>
  </si>
  <si>
    <t>SS</t>
  </si>
  <si>
    <t>SuperSport</t>
  </si>
  <si>
    <t>Geoff Nicholls</t>
  </si>
  <si>
    <t>Anthony Carr</t>
  </si>
  <si>
    <t>1979 Mercedes Benz 450SE</t>
  </si>
  <si>
    <t>2B</t>
  </si>
  <si>
    <t>Hugh Zochling</t>
  </si>
  <si>
    <t>David McMillan</t>
  </si>
  <si>
    <t>Mitsubishi Lancer Evo VIII</t>
  </si>
  <si>
    <t>Stephen O'Neill</t>
  </si>
  <si>
    <t>Chris Sciretta</t>
  </si>
  <si>
    <t>Subaru WRX</t>
  </si>
  <si>
    <t>Ash Diffey</t>
  </si>
  <si>
    <t>Stephen Dillon</t>
  </si>
  <si>
    <t>2000 Mazda MX-5</t>
  </si>
  <si>
    <t>Clay Weston</t>
  </si>
  <si>
    <t>Brendon Wrigley</t>
  </si>
  <si>
    <t>2009 Ford Fiesta</t>
  </si>
  <si>
    <t>5A 2WD</t>
  </si>
  <si>
    <t>Mark Balcombe</t>
  </si>
  <si>
    <t>Brian Foster</t>
  </si>
  <si>
    <t>2011 Nissan GTR R35</t>
  </si>
  <si>
    <t>Damian  O'Halloran</t>
  </si>
  <si>
    <t>Simon Winter</t>
  </si>
  <si>
    <t>1985 Mazda RX-7</t>
  </si>
  <si>
    <t>Oliver Ridge</t>
  </si>
  <si>
    <t>Luke Ellis</t>
  </si>
  <si>
    <t>1992 Nissan Silvia</t>
  </si>
  <si>
    <t>Bryan Fitzpatrick</t>
  </si>
  <si>
    <t>Jon Harrison</t>
  </si>
  <si>
    <t>2005 Renault Clio</t>
  </si>
  <si>
    <t>Michael  Reynolds</t>
  </si>
  <si>
    <t>Stacey Reynolds</t>
  </si>
  <si>
    <t>1981 Holden Commodore</t>
  </si>
  <si>
    <t>Mark Biggs</t>
  </si>
  <si>
    <t>Lacy Biggs</t>
  </si>
  <si>
    <t>1997 Subaru WRX</t>
  </si>
  <si>
    <t>Kerry Smith</t>
  </si>
  <si>
    <t>David Kirkby</t>
  </si>
  <si>
    <t>1977 Toyota Celica</t>
  </si>
  <si>
    <t>Toni Conrad</t>
  </si>
  <si>
    <t>Kim Bessell</t>
  </si>
  <si>
    <t>2009 Holden Commodore VE SS</t>
  </si>
  <si>
    <t>5B 2WD</t>
  </si>
  <si>
    <t>Steuart Meers</t>
  </si>
  <si>
    <t>Mike Anderson</t>
  </si>
  <si>
    <t>1994 Honda Civic</t>
  </si>
  <si>
    <t>Richard Perini</t>
  </si>
  <si>
    <t>Chris Perini</t>
  </si>
  <si>
    <t>2016 Dodge Viper ACR</t>
  </si>
  <si>
    <t>Wade Lillington</t>
  </si>
  <si>
    <t>Simon Flecknoe</t>
  </si>
  <si>
    <t>Wayne  Pfingst</t>
  </si>
  <si>
    <t>Dirk Witteveen</t>
  </si>
  <si>
    <t>1972 Holden Torana LC</t>
  </si>
  <si>
    <t>Andrew Clingeleffer</t>
  </si>
  <si>
    <t>Nicole Bryan</t>
  </si>
  <si>
    <t>2013 Daytona</t>
  </si>
  <si>
    <t>Neill Ford</t>
  </si>
  <si>
    <t>Dennis Neagle</t>
  </si>
  <si>
    <t>2003 Subaru WRX</t>
  </si>
  <si>
    <t>SS7</t>
  </si>
  <si>
    <t>SS8</t>
  </si>
  <si>
    <t>SS9</t>
  </si>
  <si>
    <t>Gap to First</t>
  </si>
  <si>
    <t>-</t>
  </si>
  <si>
    <t>SS10</t>
  </si>
  <si>
    <t>SS11</t>
  </si>
  <si>
    <t>SS12</t>
  </si>
  <si>
    <t>SS13</t>
  </si>
  <si>
    <t>SS14</t>
  </si>
  <si>
    <t>SS15</t>
  </si>
  <si>
    <t>Gap To Prev</t>
  </si>
  <si>
    <t>DNS</t>
  </si>
  <si>
    <t>DNF</t>
  </si>
  <si>
    <t>FINAL RESULTS at end of Event</t>
  </si>
  <si>
    <r>
      <t xml:space="preserve">Vehicle 1
</t>
    </r>
    <r>
      <rPr>
        <i/>
        <sz val="11"/>
        <color theme="0"/>
        <rFont val="Calibri"/>
        <family val="2"/>
        <scheme val="minor"/>
      </rPr>
      <t>enter first vehicle 
 on right</t>
    </r>
  </si>
  <si>
    <r>
      <t xml:space="preserve">Vehicle 2
</t>
    </r>
    <r>
      <rPr>
        <i/>
        <sz val="11"/>
        <color theme="0"/>
        <rFont val="Calibri"/>
        <family val="2"/>
        <scheme val="minor"/>
      </rPr>
      <t>enter second vehicle 
in cell on right</t>
    </r>
  </si>
  <si>
    <t>Stage</t>
  </si>
  <si>
    <t>Difference</t>
  </si>
  <si>
    <t>SS6</t>
  </si>
  <si>
    <t>TOTAL</t>
  </si>
  <si>
    <t>Event 
Total</t>
  </si>
  <si>
    <t>Modified Classic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</si>
</sst>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:ss.00"/>
    <numFmt numFmtId="165" formatCode="h:mm:ss.00"/>
  </numFmts>
  <fonts count="2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24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7">
    <xf numFmtId="0" fontId="0" fillId="0" borderId="0" xfId="0"/>
    <xf numFmtId="49" fontId="2" fillId="0" borderId="0" xfId="0" applyNumberFormat="1" applyFont="1" applyBorder="1" applyAlignment="1"/>
    <xf numFmtId="0" fontId="3" fillId="0" borderId="0" xfId="0" applyFont="1" applyBorder="1"/>
    <xf numFmtId="0" fontId="4" fillId="0" borderId="0" xfId="0" applyFont="1" applyFill="1"/>
    <xf numFmtId="0" fontId="5" fillId="0" borderId="0" xfId="0" applyFont="1"/>
    <xf numFmtId="0" fontId="3" fillId="0" borderId="0" xfId="0" applyFont="1" applyBorder="1" applyAlignment="1">
      <alignment horizontal="right"/>
    </xf>
    <xf numFmtId="164" fontId="6" fillId="0" borderId="0" xfId="0" quotePrefix="1" applyNumberFormat="1" applyFont="1" applyFill="1" applyBorder="1" applyAlignment="1">
      <alignment horizontal="right"/>
    </xf>
    <xf numFmtId="164" fontId="10" fillId="0" borderId="2" xfId="0" quotePrefix="1" applyNumberFormat="1" applyFont="1" applyFill="1" applyBorder="1" applyAlignment="1">
      <alignment horizontal="right"/>
    </xf>
    <xf numFmtId="164" fontId="10" fillId="0" borderId="1" xfId="0" quotePrefix="1" applyNumberFormat="1" applyFont="1" applyFill="1" applyBorder="1" applyAlignment="1">
      <alignment horizontal="right"/>
    </xf>
    <xf numFmtId="164" fontId="10" fillId="0" borderId="1" xfId="0" quotePrefix="1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0" fontId="12" fillId="0" borderId="0" xfId="0" applyFont="1"/>
    <xf numFmtId="0" fontId="13" fillId="4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 applyProtection="1">
      <alignment horizontal="center"/>
      <protection locked="0"/>
    </xf>
    <xf numFmtId="0" fontId="15" fillId="6" borderId="4" xfId="0" applyFont="1" applyFill="1" applyBorder="1" applyAlignment="1" applyProtection="1">
      <alignment horizontal="center"/>
      <protection locked="0"/>
    </xf>
    <xf numFmtId="165" fontId="0" fillId="0" borderId="0" xfId="0" applyNumberFormat="1"/>
    <xf numFmtId="0" fontId="0" fillId="0" borderId="0" xfId="0" applyProtection="1"/>
    <xf numFmtId="0" fontId="15" fillId="7" borderId="4" xfId="0" applyFont="1" applyFill="1" applyBorder="1" applyAlignment="1" applyProtection="1">
      <alignment horizontal="center"/>
    </xf>
    <xf numFmtId="0" fontId="15" fillId="7" borderId="5" xfId="0" applyFont="1" applyFill="1" applyBorder="1" applyAlignment="1" applyProtection="1">
      <alignment horizontal="center"/>
    </xf>
    <xf numFmtId="0" fontId="16" fillId="3" borderId="7" xfId="0" applyFont="1" applyFill="1" applyBorder="1" applyAlignment="1" applyProtection="1">
      <alignment horizontal="center"/>
    </xf>
    <xf numFmtId="0" fontId="16" fillId="0" borderId="1" xfId="0" applyFont="1" applyBorder="1" applyAlignment="1" applyProtection="1">
      <alignment horizontal="center"/>
    </xf>
    <xf numFmtId="165" fontId="16" fillId="0" borderId="11" xfId="0" applyNumberFormat="1" applyFont="1" applyBorder="1" applyAlignment="1" applyProtection="1">
      <alignment horizontal="center"/>
    </xf>
    <xf numFmtId="165" fontId="16" fillId="0" borderId="12" xfId="0" applyNumberFormat="1" applyFont="1" applyBorder="1" applyProtection="1"/>
    <xf numFmtId="0" fontId="17" fillId="8" borderId="1" xfId="0" applyFont="1" applyFill="1" applyBorder="1" applyAlignment="1" applyProtection="1">
      <alignment horizontal="center"/>
    </xf>
    <xf numFmtId="165" fontId="17" fillId="8" borderId="1" xfId="0" applyNumberFormat="1" applyFont="1" applyFill="1" applyBorder="1" applyAlignment="1" applyProtection="1">
      <alignment horizontal="center"/>
    </xf>
    <xf numFmtId="164" fontId="10" fillId="0" borderId="2" xfId="0" quotePrefix="1" applyNumberFormat="1" applyFont="1" applyFill="1" applyBorder="1" applyAlignment="1">
      <alignment horizontal="center"/>
    </xf>
    <xf numFmtId="164" fontId="0" fillId="0" borderId="0" xfId="0" applyNumberFormat="1"/>
    <xf numFmtId="164" fontId="10" fillId="0" borderId="15" xfId="0" quotePrefix="1" applyNumberFormat="1" applyFont="1" applyFill="1" applyBorder="1" applyAlignment="1">
      <alignment horizontal="center"/>
    </xf>
    <xf numFmtId="164" fontId="10" fillId="0" borderId="3" xfId="0" quotePrefix="1" applyNumberFormat="1" applyFont="1" applyFill="1" applyBorder="1" applyAlignment="1">
      <alignment horizontal="center"/>
    </xf>
    <xf numFmtId="0" fontId="7" fillId="0" borderId="2" xfId="1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7" fillId="0" borderId="15" xfId="1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center"/>
    </xf>
    <xf numFmtId="0" fontId="8" fillId="0" borderId="3" xfId="0" applyNumberFormat="1" applyFont="1" applyFill="1" applyBorder="1" applyAlignment="1" applyProtection="1">
      <alignment horizontal="left" vertical="center"/>
    </xf>
    <xf numFmtId="0" fontId="19" fillId="10" borderId="1" xfId="0" applyFont="1" applyFill="1" applyBorder="1" applyAlignment="1">
      <alignment horizontal="center" vertical="center"/>
    </xf>
    <xf numFmtId="0" fontId="20" fillId="10" borderId="12" xfId="0" applyFont="1" applyFill="1" applyBorder="1" applyAlignment="1">
      <alignment horizontal="center" vertical="center" wrapText="1"/>
    </xf>
    <xf numFmtId="0" fontId="21" fillId="10" borderId="11" xfId="0" applyFont="1" applyFill="1" applyBorder="1" applyAlignment="1">
      <alignment vertical="center"/>
    </xf>
    <xf numFmtId="0" fontId="20" fillId="10" borderId="11" xfId="0" applyFont="1" applyFill="1" applyBorder="1" applyAlignment="1">
      <alignment vertical="center"/>
    </xf>
    <xf numFmtId="0" fontId="18" fillId="10" borderId="11" xfId="0" applyFont="1" applyFill="1" applyBorder="1" applyAlignment="1">
      <alignment horizontal="center" vertical="center" wrapText="1"/>
    </xf>
    <xf numFmtId="0" fontId="18" fillId="10" borderId="11" xfId="0" applyNumberFormat="1" applyFont="1" applyFill="1" applyBorder="1" applyAlignment="1">
      <alignment horizontal="center" vertical="center" wrapText="1"/>
    </xf>
    <xf numFmtId="164" fontId="18" fillId="10" borderId="11" xfId="0" quotePrefix="1" applyNumberFormat="1" applyFont="1" applyFill="1" applyBorder="1" applyAlignment="1">
      <alignment horizontal="center" vertical="center" wrapText="1"/>
    </xf>
    <xf numFmtId="0" fontId="18" fillId="10" borderId="14" xfId="0" applyNumberFormat="1" applyFont="1" applyFill="1" applyBorder="1" applyAlignment="1">
      <alignment horizontal="center" vertical="center" wrapText="1"/>
    </xf>
    <xf numFmtId="164" fontId="7" fillId="0" borderId="1" xfId="0" quotePrefix="1" applyNumberFormat="1" applyFont="1" applyFill="1" applyBorder="1" applyAlignment="1">
      <alignment horizontal="right"/>
    </xf>
    <xf numFmtId="164" fontId="9" fillId="0" borderId="1" xfId="0" quotePrefix="1" applyNumberFormat="1" applyFont="1" applyFill="1" applyBorder="1" applyAlignment="1">
      <alignment horizontal="center"/>
    </xf>
    <xf numFmtId="164" fontId="9" fillId="0" borderId="13" xfId="0" quotePrefix="1" applyNumberFormat="1" applyFont="1" applyFill="1" applyBorder="1" applyAlignment="1">
      <alignment horizontal="center"/>
    </xf>
    <xf numFmtId="164" fontId="7" fillId="0" borderId="1" xfId="0" quotePrefix="1" applyNumberFormat="1" applyFont="1" applyFill="1" applyBorder="1" applyAlignment="1">
      <alignment horizontal="center"/>
    </xf>
    <xf numFmtId="164" fontId="7" fillId="0" borderId="3" xfId="0" quotePrefix="1" applyNumberFormat="1" applyFont="1" applyFill="1" applyBorder="1" applyAlignment="1">
      <alignment horizontal="center"/>
    </xf>
    <xf numFmtId="164" fontId="9" fillId="0" borderId="3" xfId="0" quotePrefix="1" applyNumberFormat="1" applyFont="1" applyFill="1" applyBorder="1" applyAlignment="1">
      <alignment horizontal="center"/>
    </xf>
    <xf numFmtId="164" fontId="9" fillId="0" borderId="16" xfId="0" quotePrefix="1" applyNumberFormat="1" applyFont="1" applyFill="1" applyBorder="1" applyAlignment="1">
      <alignment horizontal="center"/>
    </xf>
    <xf numFmtId="0" fontId="7" fillId="9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13" fillId="4" borderId="6" xfId="0" applyFont="1" applyFill="1" applyBorder="1" applyAlignment="1" applyProtection="1">
      <alignment horizontal="center" vertical="center"/>
    </xf>
    <xf numFmtId="0" fontId="13" fillId="4" borderId="9" xfId="0" applyFont="1" applyFill="1" applyBorder="1" applyAlignment="1" applyProtection="1">
      <alignment horizontal="center" vertical="center"/>
    </xf>
    <xf numFmtId="0" fontId="13" fillId="4" borderId="8" xfId="0" applyFont="1" applyFill="1" applyBorder="1" applyAlignment="1" applyProtection="1">
      <alignment horizontal="center" vertical="center"/>
    </xf>
    <xf numFmtId="0" fontId="13" fillId="4" borderId="10" xfId="0" applyFont="1" applyFill="1" applyBorder="1" applyAlignment="1" applyProtection="1">
      <alignment horizontal="center" vertical="center"/>
    </xf>
  </cellXfs>
  <cellStyles count="2">
    <cellStyle name="Good" xfId="1" builtinId="26"/>
    <cellStyle name="Normal" xfId="0" builtinId="0"/>
  </cellStyles>
  <dxfs count="61"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0"/>
        <name val="Calibri"/>
        <family val="2"/>
        <scheme val="minor"/>
      </font>
      <fill>
        <patternFill patternType="solid">
          <fgColor indexed="64"/>
          <bgColor theme="4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242788</xdr:colOff>
      <xdr:row>0</xdr:row>
      <xdr:rowOff>136525</xdr:rowOff>
    </xdr:from>
    <xdr:to>
      <xdr:col>21</xdr:col>
      <xdr:colOff>492888</xdr:colOff>
      <xdr:row>0</xdr:row>
      <xdr:rowOff>588982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87350E30-399B-4CD0-8281-C041BFD78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6363" y="136525"/>
          <a:ext cx="964475" cy="4524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609600</xdr:colOff>
      <xdr:row>0</xdr:row>
      <xdr:rowOff>165948</xdr:rowOff>
    </xdr:from>
    <xdr:to>
      <xdr:col>11</xdr:col>
      <xdr:colOff>321017</xdr:colOff>
      <xdr:row>0</xdr:row>
      <xdr:rowOff>608172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E1F32CC8-8EE5-4192-B11E-CD8DD57FA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165948"/>
          <a:ext cx="1854542" cy="442224"/>
        </a:xfrm>
        <a:prstGeom prst="rect">
          <a:avLst/>
        </a:prstGeom>
      </xdr:spPr>
    </xdr:pic>
    <xdr:clientData/>
  </xdr:twoCellAnchor>
  <xdr:twoCellAnchor editAs="oneCell">
    <xdr:from>
      <xdr:col>16</xdr:col>
      <xdr:colOff>379551</xdr:colOff>
      <xdr:row>0</xdr:row>
      <xdr:rowOff>83104</xdr:rowOff>
    </xdr:from>
    <xdr:to>
      <xdr:col>18</xdr:col>
      <xdr:colOff>694529</xdr:colOff>
      <xdr:row>0</xdr:row>
      <xdr:rowOff>619430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423C2782-3462-4550-AF2F-9FEB71324C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885626" y="83104"/>
          <a:ext cx="1743728" cy="536326"/>
        </a:xfrm>
        <a:prstGeom prst="rect">
          <a:avLst/>
        </a:prstGeom>
      </xdr:spPr>
    </xdr:pic>
    <xdr:clientData/>
  </xdr:twoCellAnchor>
  <xdr:twoCellAnchor editAs="oneCell">
    <xdr:from>
      <xdr:col>13</xdr:col>
      <xdr:colOff>289268</xdr:colOff>
      <xdr:row>0</xdr:row>
      <xdr:rowOff>147192</xdr:rowOff>
    </xdr:from>
    <xdr:to>
      <xdr:col>14</xdr:col>
      <xdr:colOff>418693</xdr:colOff>
      <xdr:row>0</xdr:row>
      <xdr:rowOff>648841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86DBFFD0-EF04-4A8C-A643-53F2D1BF6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2218" y="147192"/>
          <a:ext cx="843800" cy="50164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56298D7-694D-44ED-BC00-32420BBC10F6}" name="Table1" displayName="Table1" ref="C2:Y33" totalsRowShown="0" headerRowDxfId="60" headerRowBorderDxfId="59" tableBorderDxfId="58" totalsRowBorderDxfId="57">
  <autoFilter ref="C2:Y33" xr:uid="{57C7E12D-01C8-4F8D-BF53-B3F970128AD3}"/>
  <tableColumns count="23">
    <tableColumn id="1" xr3:uid="{928957FF-8A15-408B-A14B-75E05D0B4D5E}" name="Car #" dataDxfId="56" dataCellStyle="Good"/>
    <tableColumn id="2" xr3:uid="{DAC6C1FB-23F2-431A-8A37-58672DB708C2}" name="Driver" dataDxfId="55"/>
    <tableColumn id="3" xr3:uid="{AB161822-E4EF-4A03-8043-98D84D699BDA}" name="Co-Driver" dataDxfId="54"/>
    <tableColumn id="4" xr3:uid="{87E48D8B-63EA-45F6-9E9A-1BBF73A56FE7}" name="Vehicle" dataDxfId="53"/>
    <tableColumn id="5" xr3:uid="{5C8E738D-6613-4D8B-AF47-34C7F10861C6}" name="Class" dataDxfId="52"/>
    <tableColumn id="6" xr3:uid="{40F02765-6885-4439-B723-D6611DA47688}" name="Competition" dataDxfId="51"/>
    <tableColumn id="7" xr3:uid="{5BA7D232-8130-4CBD-AB1D-A80E2E1ADF28}" name="SS2" dataDxfId="50"/>
    <tableColumn id="8" xr3:uid="{983EE473-B5EC-4BEE-9CE5-F85FD8FB9BAF}" name="SS3" dataDxfId="49"/>
    <tableColumn id="9" xr3:uid="{8A035EB8-224E-47D1-B945-D06F223D20D7}" name="SS4" dataDxfId="48"/>
    <tableColumn id="10" xr3:uid="{CDBC55CA-09F9-446C-8375-FAE062F0EE43}" name="SS5" dataDxfId="47"/>
    <tableColumn id="11" xr3:uid="{1BEDF343-CB6C-4F55-9B62-285F563E6480}" name="SS6 " dataDxfId="46"/>
    <tableColumn id="12" xr3:uid="{F3BE46B9-7DD7-45C7-837A-BC39E09E0BC2}" name="SS7" dataDxfId="45"/>
    <tableColumn id="13" xr3:uid="{33CA2F84-5A53-4C2A-B87E-834ED01EB318}" name="SS8" dataDxfId="44"/>
    <tableColumn id="14" xr3:uid="{91A9FAC0-8CF0-404A-A504-63792F2F354F}" name="SS9" dataDxfId="43"/>
    <tableColumn id="15" xr3:uid="{F9A1DA52-0517-43AE-8220-DA1586B3ECC7}" name="SS10" dataDxfId="42"/>
    <tableColumn id="16" xr3:uid="{1D43B9CE-92D6-4BFD-832C-C4D978D705EE}" name="SS11" dataDxfId="41"/>
    <tableColumn id="17" xr3:uid="{3E7E7134-0F5B-47DC-B1F3-0716DA39816C}" name="SS12" dataDxfId="40"/>
    <tableColumn id="18" xr3:uid="{3918D4AF-55DF-478A-A476-D17FFEB00E76}" name="SS13" dataDxfId="39"/>
    <tableColumn id="19" xr3:uid="{6091B57F-89FA-4767-B42C-A984A0C86A19}" name="SS14" dataDxfId="38"/>
    <tableColumn id="20" xr3:uid="{BF6DA58F-AB8C-4422-8071-EB34CD51AEF5}" name="SS15" dataDxfId="37"/>
    <tableColumn id="21" xr3:uid="{F3BE9B2F-C27F-458D-8949-0BFBCF2DD481}" name="Event _x000a_Total" dataDxfId="36"/>
    <tableColumn id="22" xr3:uid="{9FE8AC6B-2333-471A-B7D3-21DD61C0D6DE}" name="Gap To Prev" dataDxfId="35"/>
    <tableColumn id="23" xr3:uid="{D7172AD2-A771-4961-9357-9965992445B5}" name="Gap to First" dataDxfId="3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35"/>
  <sheetViews>
    <sheetView showGridLines="0" tabSelected="1" workbookViewId="0">
      <pane xSplit="2" topLeftCell="C1" activePane="topRight" state="frozen"/>
      <selection pane="topRight"/>
    </sheetView>
  </sheetViews>
  <sheetFormatPr defaultRowHeight="15" x14ac:dyDescent="0.25"/>
  <cols>
    <col min="1" max="1" width="2" customWidth="1"/>
    <col min="2" max="2" width="5.140625" customWidth="1"/>
    <col min="3" max="3" width="6.28515625" customWidth="1"/>
    <col min="4" max="4" width="14" bestFit="1" customWidth="1"/>
    <col min="5" max="5" width="14.140625" bestFit="1" customWidth="1"/>
    <col min="6" max="6" width="19.28515625" customWidth="1"/>
    <col min="7" max="7" width="6.28515625" hidden="1" customWidth="1"/>
    <col min="8" max="8" width="11.7109375" bestFit="1" customWidth="1"/>
    <col min="9" max="23" width="10.7109375" customWidth="1"/>
    <col min="24" max="24" width="13.7109375" customWidth="1"/>
    <col min="25" max="25" width="13.28515625" customWidth="1"/>
    <col min="27" max="27" width="10.7109375" bestFit="1" customWidth="1"/>
    <col min="29" max="29" width="10.7109375" bestFit="1" customWidth="1"/>
  </cols>
  <sheetData>
    <row r="1" spans="2:29" ht="56.25" customHeight="1" x14ac:dyDescent="0.35">
      <c r="B1" s="11" t="s">
        <v>0</v>
      </c>
      <c r="C1" s="1"/>
      <c r="D1" s="10"/>
      <c r="E1" s="2"/>
      <c r="F1" s="3"/>
      <c r="G1" s="2"/>
      <c r="H1" s="2"/>
      <c r="I1" s="1"/>
      <c r="J1" s="4"/>
      <c r="K1" s="4"/>
      <c r="L1" s="4"/>
      <c r="N1" s="6"/>
      <c r="Y1" s="5" t="s">
        <v>137</v>
      </c>
    </row>
    <row r="2" spans="2:29" ht="30" x14ac:dyDescent="0.25">
      <c r="B2" s="36" t="s">
        <v>1</v>
      </c>
      <c r="C2" s="37" t="s">
        <v>2</v>
      </c>
      <c r="D2" s="38" t="s">
        <v>3</v>
      </c>
      <c r="E2" s="38" t="s">
        <v>4</v>
      </c>
      <c r="F2" s="38" t="s">
        <v>5</v>
      </c>
      <c r="G2" s="39" t="s">
        <v>6</v>
      </c>
      <c r="H2" s="39" t="s">
        <v>7</v>
      </c>
      <c r="I2" s="40" t="s">
        <v>8</v>
      </c>
      <c r="J2" s="41" t="s">
        <v>9</v>
      </c>
      <c r="K2" s="40" t="s">
        <v>10</v>
      </c>
      <c r="L2" s="40" t="s">
        <v>11</v>
      </c>
      <c r="M2" s="41" t="s">
        <v>12</v>
      </c>
      <c r="N2" s="40" t="s">
        <v>123</v>
      </c>
      <c r="O2" s="40" t="s">
        <v>124</v>
      </c>
      <c r="P2" s="40" t="s">
        <v>125</v>
      </c>
      <c r="Q2" s="41" t="s">
        <v>128</v>
      </c>
      <c r="R2" s="41" t="s">
        <v>129</v>
      </c>
      <c r="S2" s="41" t="s">
        <v>130</v>
      </c>
      <c r="T2" s="41" t="s">
        <v>131</v>
      </c>
      <c r="U2" s="41" t="s">
        <v>132</v>
      </c>
      <c r="V2" s="41" t="s">
        <v>133</v>
      </c>
      <c r="W2" s="42" t="s">
        <v>144</v>
      </c>
      <c r="X2" s="41" t="s">
        <v>134</v>
      </c>
      <c r="Y2" s="43" t="s">
        <v>126</v>
      </c>
    </row>
    <row r="3" spans="2:29" ht="15" customHeight="1" x14ac:dyDescent="0.25">
      <c r="B3" s="51">
        <v>1</v>
      </c>
      <c r="C3" s="30">
        <v>7</v>
      </c>
      <c r="D3" s="31" t="s">
        <v>13</v>
      </c>
      <c r="E3" s="31" t="s">
        <v>14</v>
      </c>
      <c r="F3" s="32" t="s">
        <v>15</v>
      </c>
      <c r="G3" s="32" t="s">
        <v>16</v>
      </c>
      <c r="H3" s="32" t="s">
        <v>17</v>
      </c>
      <c r="I3" s="7">
        <v>2.0798611111111113E-3</v>
      </c>
      <c r="J3" s="9">
        <v>0</v>
      </c>
      <c r="K3" s="8">
        <v>5.0763888888888881E-3</v>
      </c>
      <c r="L3" s="7">
        <v>2.9803240740740745E-3</v>
      </c>
      <c r="M3" s="8">
        <v>2.5960648148148145E-3</v>
      </c>
      <c r="N3" s="8">
        <v>5.572916666666667E-3</v>
      </c>
      <c r="O3" s="8">
        <v>6.0405092592592594E-3</v>
      </c>
      <c r="P3" s="9">
        <v>0</v>
      </c>
      <c r="Q3" s="8">
        <v>6.3541666666666668E-3</v>
      </c>
      <c r="R3" s="8">
        <v>5.2708333333333331E-3</v>
      </c>
      <c r="S3" s="8">
        <v>6.511574074074075E-3</v>
      </c>
      <c r="T3" s="8">
        <v>4.9398148148148144E-3</v>
      </c>
      <c r="U3" s="8">
        <v>5.8773148148148144E-3</v>
      </c>
      <c r="V3" s="8">
        <v>5.5358796296296302E-3</v>
      </c>
      <c r="W3" s="44">
        <f>SUM(I3:V3)</f>
        <v>5.8835648148148151E-2</v>
      </c>
      <c r="X3" s="45" t="s">
        <v>127</v>
      </c>
      <c r="Y3" s="46" t="s">
        <v>127</v>
      </c>
      <c r="AA3" s="27"/>
      <c r="AC3" s="27"/>
    </row>
    <row r="4" spans="2:29" x14ac:dyDescent="0.25">
      <c r="B4" s="52">
        <v>2</v>
      </c>
      <c r="C4" s="30">
        <v>105</v>
      </c>
      <c r="D4" s="31" t="s">
        <v>18</v>
      </c>
      <c r="E4" s="31" t="s">
        <v>19</v>
      </c>
      <c r="F4" s="32" t="s">
        <v>20</v>
      </c>
      <c r="G4" s="32" t="s">
        <v>16</v>
      </c>
      <c r="H4" s="32" t="s">
        <v>17</v>
      </c>
      <c r="I4" s="7">
        <v>2.1180555555555553E-3</v>
      </c>
      <c r="J4" s="9">
        <v>0</v>
      </c>
      <c r="K4" s="8">
        <v>5.0555555555555553E-3</v>
      </c>
      <c r="L4" s="7">
        <v>2.7800925925925923E-3</v>
      </c>
      <c r="M4" s="8">
        <v>2.488425925925926E-3</v>
      </c>
      <c r="N4" s="8">
        <v>5.8946759259259256E-3</v>
      </c>
      <c r="O4" s="8">
        <v>6.053240740740741E-3</v>
      </c>
      <c r="P4" s="9">
        <v>0</v>
      </c>
      <c r="Q4" s="8">
        <v>6.4201388888888884E-3</v>
      </c>
      <c r="R4" s="8">
        <v>5.4050925925925924E-3</v>
      </c>
      <c r="S4" s="8">
        <v>6.5624999999999998E-3</v>
      </c>
      <c r="T4" s="8">
        <v>4.9166666666666673E-3</v>
      </c>
      <c r="U4" s="8">
        <v>5.7685185185185192E-3</v>
      </c>
      <c r="V4" s="8">
        <v>5.749999999999999E-3</v>
      </c>
      <c r="W4" s="44">
        <f t="shared" ref="W4:W25" si="0">SUM(I4:V4)</f>
        <v>5.921296296296296E-2</v>
      </c>
      <c r="X4" s="45">
        <f>W4-W3</f>
        <v>3.773148148148095E-4</v>
      </c>
      <c r="Y4" s="46">
        <f>W4-W$3</f>
        <v>3.773148148148095E-4</v>
      </c>
      <c r="AA4" s="27"/>
      <c r="AC4" s="27"/>
    </row>
    <row r="5" spans="2:29" x14ac:dyDescent="0.25">
      <c r="B5" s="51">
        <v>3</v>
      </c>
      <c r="C5" s="30">
        <v>965</v>
      </c>
      <c r="D5" s="31" t="s">
        <v>21</v>
      </c>
      <c r="E5" s="31" t="s">
        <v>22</v>
      </c>
      <c r="F5" s="32" t="s">
        <v>23</v>
      </c>
      <c r="G5" s="32" t="s">
        <v>24</v>
      </c>
      <c r="H5" s="32" t="s">
        <v>25</v>
      </c>
      <c r="I5" s="7">
        <v>2.0995370370370373E-3</v>
      </c>
      <c r="J5" s="9">
        <v>0</v>
      </c>
      <c r="K5" s="8">
        <v>5.1643518518518514E-3</v>
      </c>
      <c r="L5" s="7">
        <v>2.8240740740740739E-3</v>
      </c>
      <c r="M5" s="8">
        <v>3.3831018518518511E-3</v>
      </c>
      <c r="N5" s="8">
        <v>5.8634259259259256E-3</v>
      </c>
      <c r="O5" s="8">
        <v>6.3194444444444444E-3</v>
      </c>
      <c r="P5" s="9">
        <v>0</v>
      </c>
      <c r="Q5" s="8">
        <v>6.2731481481481484E-3</v>
      </c>
      <c r="R5" s="8">
        <v>5.3171296296296291E-3</v>
      </c>
      <c r="S5" s="8">
        <v>6.5451388888888894E-3</v>
      </c>
      <c r="T5" s="8">
        <v>4.891203703703704E-3</v>
      </c>
      <c r="U5" s="8">
        <v>5.6400462962962958E-3</v>
      </c>
      <c r="V5" s="8">
        <v>5.5034722222222221E-3</v>
      </c>
      <c r="W5" s="44">
        <f t="shared" si="0"/>
        <v>5.9824074074074071E-2</v>
      </c>
      <c r="X5" s="45">
        <f t="shared" ref="X5:X25" si="1">W5-W4</f>
        <v>6.1111111111111088E-4</v>
      </c>
      <c r="Y5" s="46">
        <f t="shared" ref="Y5:Y25" si="2">W5-W$3</f>
        <v>9.8842592592592038E-4</v>
      </c>
      <c r="AA5" s="27"/>
      <c r="AC5" s="27"/>
    </row>
    <row r="6" spans="2:29" x14ac:dyDescent="0.25">
      <c r="B6" s="52">
        <v>4</v>
      </c>
      <c r="C6" s="30">
        <v>33</v>
      </c>
      <c r="D6" s="31" t="s">
        <v>26</v>
      </c>
      <c r="E6" s="31" t="s">
        <v>27</v>
      </c>
      <c r="F6" s="32" t="s">
        <v>28</v>
      </c>
      <c r="G6" s="32" t="s">
        <v>29</v>
      </c>
      <c r="H6" s="32" t="s">
        <v>30</v>
      </c>
      <c r="I6" s="7">
        <v>2.2708333333333335E-3</v>
      </c>
      <c r="J6" s="9">
        <v>0</v>
      </c>
      <c r="K6" s="8">
        <v>5.5451388888888885E-3</v>
      </c>
      <c r="L6" s="7">
        <v>2.8333333333333335E-3</v>
      </c>
      <c r="M6" s="8">
        <v>2.6018518518518517E-3</v>
      </c>
      <c r="N6" s="8">
        <v>5.7071759259259254E-3</v>
      </c>
      <c r="O6" s="8">
        <v>6.1504629629629626E-3</v>
      </c>
      <c r="P6" s="9">
        <v>0</v>
      </c>
      <c r="Q6" s="8">
        <v>6.4641203703703701E-3</v>
      </c>
      <c r="R6" s="8">
        <v>5.4687500000000005E-3</v>
      </c>
      <c r="S6" s="8">
        <v>6.7407407407407407E-3</v>
      </c>
      <c r="T6" s="8">
        <v>4.9398148148148144E-3</v>
      </c>
      <c r="U6" s="8">
        <v>5.8773148148148144E-3</v>
      </c>
      <c r="V6" s="8">
        <v>5.7013888888888887E-3</v>
      </c>
      <c r="W6" s="44">
        <f t="shared" si="0"/>
        <v>6.0300925925925924E-2</v>
      </c>
      <c r="X6" s="45">
        <f t="shared" si="1"/>
        <v>4.768518518518533E-4</v>
      </c>
      <c r="Y6" s="46">
        <f t="shared" si="2"/>
        <v>1.4652777777777737E-3</v>
      </c>
      <c r="AA6" s="27"/>
      <c r="AC6" s="27"/>
    </row>
    <row r="7" spans="2:29" x14ac:dyDescent="0.25">
      <c r="B7" s="51">
        <v>5</v>
      </c>
      <c r="C7" s="30">
        <v>950</v>
      </c>
      <c r="D7" s="31" t="s">
        <v>31</v>
      </c>
      <c r="E7" s="31" t="s">
        <v>32</v>
      </c>
      <c r="F7" s="32" t="s">
        <v>33</v>
      </c>
      <c r="G7" s="32" t="s">
        <v>29</v>
      </c>
      <c r="H7" s="32" t="s">
        <v>30</v>
      </c>
      <c r="I7" s="7">
        <v>2.2951388888888891E-3</v>
      </c>
      <c r="J7" s="9">
        <v>0</v>
      </c>
      <c r="K7" s="8">
        <v>5.3923611111111108E-3</v>
      </c>
      <c r="L7" s="7">
        <v>2.8969907407407412E-3</v>
      </c>
      <c r="M7" s="8">
        <v>2.5555555555555553E-3</v>
      </c>
      <c r="N7" s="8">
        <v>5.8425925925925928E-3</v>
      </c>
      <c r="O7" s="8">
        <v>6.2800925925925932E-3</v>
      </c>
      <c r="P7" s="9">
        <v>0</v>
      </c>
      <c r="Q7" s="8">
        <v>6.7060185185185183E-3</v>
      </c>
      <c r="R7" s="8">
        <v>5.5833333333333325E-3</v>
      </c>
      <c r="S7" s="8">
        <v>6.905092592592592E-3</v>
      </c>
      <c r="T7" s="8">
        <v>5.1122685185185186E-3</v>
      </c>
      <c r="U7" s="9">
        <v>6.0659722222222217E-3</v>
      </c>
      <c r="V7" s="9">
        <v>5.8773148148148144E-3</v>
      </c>
      <c r="W7" s="44">
        <f t="shared" si="0"/>
        <v>6.1512731481481481E-2</v>
      </c>
      <c r="X7" s="45">
        <f t="shared" si="1"/>
        <v>1.2118055555555562E-3</v>
      </c>
      <c r="Y7" s="46">
        <f t="shared" si="2"/>
        <v>2.6770833333333299E-3</v>
      </c>
      <c r="AA7" s="27"/>
      <c r="AC7" s="27"/>
    </row>
    <row r="8" spans="2:29" x14ac:dyDescent="0.25">
      <c r="B8" s="52">
        <v>6</v>
      </c>
      <c r="C8" s="30">
        <v>922</v>
      </c>
      <c r="D8" s="31" t="s">
        <v>34</v>
      </c>
      <c r="E8" s="31" t="s">
        <v>35</v>
      </c>
      <c r="F8" s="32" t="s">
        <v>36</v>
      </c>
      <c r="G8" s="32" t="s">
        <v>24</v>
      </c>
      <c r="H8" s="32" t="s">
        <v>25</v>
      </c>
      <c r="I8" s="7">
        <v>2.3865740740740739E-3</v>
      </c>
      <c r="J8" s="9">
        <v>0</v>
      </c>
      <c r="K8" s="8">
        <v>5.5659722222222222E-3</v>
      </c>
      <c r="L8" s="7">
        <v>3.1238425925925926E-3</v>
      </c>
      <c r="M8" s="8">
        <v>2.6921296296296298E-3</v>
      </c>
      <c r="N8" s="8">
        <v>5.6979166666666671E-3</v>
      </c>
      <c r="O8" s="8">
        <v>6.3124999999999995E-3</v>
      </c>
      <c r="P8" s="9">
        <v>0</v>
      </c>
      <c r="Q8" s="8">
        <v>6.9861111111111122E-3</v>
      </c>
      <c r="R8" s="8">
        <v>5.6249999999999989E-3</v>
      </c>
      <c r="S8" s="8">
        <v>6.9108796296296288E-3</v>
      </c>
      <c r="T8" s="8">
        <v>5.238425925925925E-3</v>
      </c>
      <c r="U8" s="8">
        <v>6.076388888888889E-3</v>
      </c>
      <c r="V8" s="8">
        <v>5.8657407407407408E-3</v>
      </c>
      <c r="W8" s="44">
        <f t="shared" si="0"/>
        <v>6.2481481481481471E-2</v>
      </c>
      <c r="X8" s="45">
        <f t="shared" si="1"/>
        <v>9.6874999999999045E-4</v>
      </c>
      <c r="Y8" s="46">
        <f t="shared" si="2"/>
        <v>3.6458333333333204E-3</v>
      </c>
      <c r="AA8" s="27"/>
      <c r="AC8" s="27"/>
    </row>
    <row r="9" spans="2:29" x14ac:dyDescent="0.25">
      <c r="B9" s="51">
        <v>7</v>
      </c>
      <c r="C9" s="30">
        <v>76</v>
      </c>
      <c r="D9" s="31" t="s">
        <v>37</v>
      </c>
      <c r="E9" s="31" t="s">
        <v>38</v>
      </c>
      <c r="F9" s="32" t="s">
        <v>39</v>
      </c>
      <c r="G9" s="32" t="s">
        <v>40</v>
      </c>
      <c r="H9" s="32" t="s">
        <v>41</v>
      </c>
      <c r="I9" s="7">
        <v>2.2847222222222223E-3</v>
      </c>
      <c r="J9" s="9">
        <v>0</v>
      </c>
      <c r="K9" s="8">
        <v>5.4340277777777781E-3</v>
      </c>
      <c r="L9" s="7">
        <v>3.0046296296296297E-3</v>
      </c>
      <c r="M9" s="8">
        <v>2.6284722222222226E-3</v>
      </c>
      <c r="N9" s="8">
        <v>5.7662037037037031E-3</v>
      </c>
      <c r="O9" s="8">
        <v>6.4745370370370382E-3</v>
      </c>
      <c r="P9" s="9">
        <v>0</v>
      </c>
      <c r="Q9" s="8">
        <v>6.9340277777777777E-3</v>
      </c>
      <c r="R9" s="8">
        <v>5.7754629629629623E-3</v>
      </c>
      <c r="S9" s="8">
        <v>7.1562499999999994E-3</v>
      </c>
      <c r="T9" s="8">
        <v>5.3634259259259269E-3</v>
      </c>
      <c r="U9" s="8">
        <v>6.2476851851851851E-3</v>
      </c>
      <c r="V9" s="8">
        <v>6.0509259259259257E-3</v>
      </c>
      <c r="W9" s="44">
        <f t="shared" si="0"/>
        <v>6.3120370370370368E-2</v>
      </c>
      <c r="X9" s="45">
        <f t="shared" si="1"/>
        <v>6.3888888888889717E-4</v>
      </c>
      <c r="Y9" s="46">
        <f t="shared" si="2"/>
        <v>4.2847222222222175E-3</v>
      </c>
      <c r="AA9" s="27"/>
      <c r="AC9" s="27"/>
    </row>
    <row r="10" spans="2:29" x14ac:dyDescent="0.25">
      <c r="B10" s="52">
        <v>8</v>
      </c>
      <c r="C10" s="30">
        <v>98</v>
      </c>
      <c r="D10" s="31" t="s">
        <v>42</v>
      </c>
      <c r="E10" s="31" t="s">
        <v>43</v>
      </c>
      <c r="F10" s="32" t="s">
        <v>44</v>
      </c>
      <c r="G10" s="32" t="s">
        <v>45</v>
      </c>
      <c r="H10" s="32" t="s">
        <v>46</v>
      </c>
      <c r="I10" s="7">
        <v>2.2627314814814815E-3</v>
      </c>
      <c r="J10" s="9">
        <v>0</v>
      </c>
      <c r="K10" s="8">
        <v>5.4583333333333333E-3</v>
      </c>
      <c r="L10" s="7">
        <v>3.1157407407407405E-3</v>
      </c>
      <c r="M10" s="8">
        <v>2.7534722222222218E-3</v>
      </c>
      <c r="N10" s="8">
        <v>5.7627314814814824E-3</v>
      </c>
      <c r="O10" s="8">
        <v>6.5081018518518526E-3</v>
      </c>
      <c r="P10" s="9">
        <v>0</v>
      </c>
      <c r="Q10" s="8">
        <v>6.9409722222222225E-3</v>
      </c>
      <c r="R10" s="8">
        <v>5.7604166666666672E-3</v>
      </c>
      <c r="S10" s="8">
        <v>7.0439814814814809E-3</v>
      </c>
      <c r="T10" s="8">
        <v>5.3321759259259268E-3</v>
      </c>
      <c r="U10" s="8">
        <v>6.2569444444444443E-3</v>
      </c>
      <c r="V10" s="8">
        <v>6.0636574074074074E-3</v>
      </c>
      <c r="W10" s="44">
        <f t="shared" si="0"/>
        <v>6.3259259259259265E-2</v>
      </c>
      <c r="X10" s="45">
        <f t="shared" si="1"/>
        <v>1.3888888888889672E-4</v>
      </c>
      <c r="Y10" s="46">
        <f t="shared" si="2"/>
        <v>4.4236111111111143E-3</v>
      </c>
      <c r="AA10" s="27"/>
      <c r="AC10" s="27"/>
    </row>
    <row r="11" spans="2:29" x14ac:dyDescent="0.25">
      <c r="B11" s="51">
        <v>9</v>
      </c>
      <c r="C11" s="30">
        <v>55</v>
      </c>
      <c r="D11" s="31" t="s">
        <v>47</v>
      </c>
      <c r="E11" s="31" t="s">
        <v>48</v>
      </c>
      <c r="F11" s="32" t="s">
        <v>49</v>
      </c>
      <c r="G11" s="32" t="s">
        <v>50</v>
      </c>
      <c r="H11" s="32" t="s">
        <v>46</v>
      </c>
      <c r="I11" s="7">
        <v>2.4351851851851852E-3</v>
      </c>
      <c r="J11" s="9">
        <v>0</v>
      </c>
      <c r="K11" s="8">
        <v>5.5775462962962957E-3</v>
      </c>
      <c r="L11" s="7">
        <v>3.1805555555555558E-3</v>
      </c>
      <c r="M11" s="8">
        <v>2.8229166666666667E-3</v>
      </c>
      <c r="N11" s="8">
        <v>5.9664351851851857E-3</v>
      </c>
      <c r="O11" s="8">
        <v>6.828703703703704E-3</v>
      </c>
      <c r="P11" s="9">
        <v>0</v>
      </c>
      <c r="Q11" s="8">
        <v>7.2685185185185188E-3</v>
      </c>
      <c r="R11" s="8">
        <v>5.8518518518518511E-3</v>
      </c>
      <c r="S11" s="8">
        <v>7.2199074074074075E-3</v>
      </c>
      <c r="T11" s="8">
        <v>5.3935185185185188E-3</v>
      </c>
      <c r="U11" s="8">
        <v>6.309027777777778E-3</v>
      </c>
      <c r="V11" s="8">
        <v>6.061342592592593E-3</v>
      </c>
      <c r="W11" s="44">
        <f t="shared" si="0"/>
        <v>6.4915509259259277E-2</v>
      </c>
      <c r="X11" s="45">
        <f t="shared" si="1"/>
        <v>1.6562500000000119E-3</v>
      </c>
      <c r="Y11" s="46">
        <f t="shared" si="2"/>
        <v>6.0798611111111261E-3</v>
      </c>
      <c r="AA11" s="27"/>
      <c r="AC11" s="27"/>
    </row>
    <row r="12" spans="2:29" x14ac:dyDescent="0.25">
      <c r="B12" s="52">
        <v>10</v>
      </c>
      <c r="C12" s="30">
        <v>77</v>
      </c>
      <c r="D12" s="31" t="s">
        <v>51</v>
      </c>
      <c r="E12" s="31" t="s">
        <v>52</v>
      </c>
      <c r="F12" s="32" t="s">
        <v>53</v>
      </c>
      <c r="G12" s="32" t="s">
        <v>54</v>
      </c>
      <c r="H12" s="32" t="s">
        <v>17</v>
      </c>
      <c r="I12" s="7">
        <v>2.4050925925925928E-3</v>
      </c>
      <c r="J12" s="9">
        <v>0</v>
      </c>
      <c r="K12" s="8">
        <v>5.6863425925925927E-3</v>
      </c>
      <c r="L12" s="7">
        <v>3.4710648148148144E-3</v>
      </c>
      <c r="M12" s="8">
        <v>2.7731481481481478E-3</v>
      </c>
      <c r="N12" s="8">
        <v>6.4027777777777781E-3</v>
      </c>
      <c r="O12" s="8">
        <v>6.9768518518518521E-3</v>
      </c>
      <c r="P12" s="9">
        <v>0</v>
      </c>
      <c r="Q12" s="8">
        <v>7.1446759259259258E-3</v>
      </c>
      <c r="R12" s="8">
        <v>5.7731481481481479E-3</v>
      </c>
      <c r="S12" s="8">
        <v>7.0486111111111105E-3</v>
      </c>
      <c r="T12" s="8">
        <v>5.3449074074074067E-3</v>
      </c>
      <c r="U12" s="8">
        <v>6.2546296296296299E-3</v>
      </c>
      <c r="V12" s="8">
        <v>6.114583333333333E-3</v>
      </c>
      <c r="W12" s="44">
        <f t="shared" si="0"/>
        <v>6.5395833333333334E-2</v>
      </c>
      <c r="X12" s="45">
        <f t="shared" si="1"/>
        <v>4.8032407407405664E-4</v>
      </c>
      <c r="Y12" s="46">
        <f t="shared" si="2"/>
        <v>6.5601851851851828E-3</v>
      </c>
      <c r="AA12" s="27"/>
      <c r="AC12" s="27"/>
    </row>
    <row r="13" spans="2:29" x14ac:dyDescent="0.25">
      <c r="B13" s="51">
        <v>11</v>
      </c>
      <c r="C13" s="30">
        <v>37</v>
      </c>
      <c r="D13" s="31" t="s">
        <v>55</v>
      </c>
      <c r="E13" s="31" t="s">
        <v>56</v>
      </c>
      <c r="F13" s="32" t="s">
        <v>57</v>
      </c>
      <c r="G13" s="32" t="s">
        <v>58</v>
      </c>
      <c r="H13" s="32" t="s">
        <v>145</v>
      </c>
      <c r="I13" s="7">
        <v>2.5034722222222225E-3</v>
      </c>
      <c r="J13" s="9">
        <v>0</v>
      </c>
      <c r="K13" s="8">
        <v>6.0150462962962961E-3</v>
      </c>
      <c r="L13" s="7">
        <v>3.630787037037037E-3</v>
      </c>
      <c r="M13" s="8">
        <v>2.9375000000000004E-3</v>
      </c>
      <c r="N13" s="8">
        <v>6.6770833333333335E-3</v>
      </c>
      <c r="O13" s="8">
        <v>7.2638888888888892E-3</v>
      </c>
      <c r="P13" s="9">
        <v>0</v>
      </c>
      <c r="Q13" s="8">
        <v>7.1005740740740743E-3</v>
      </c>
      <c r="R13" s="8">
        <v>5.9884259259259257E-3</v>
      </c>
      <c r="S13" s="8">
        <v>7.1770833333333339E-3</v>
      </c>
      <c r="T13" s="8">
        <v>5.5289351851851853E-3</v>
      </c>
      <c r="U13" s="8">
        <v>6.2569444444444443E-3</v>
      </c>
      <c r="V13" s="8">
        <v>5.9930555555555562E-3</v>
      </c>
      <c r="W13" s="44">
        <f t="shared" si="0"/>
        <v>6.7072796296296297E-2</v>
      </c>
      <c r="X13" s="45">
        <f t="shared" si="1"/>
        <v>1.6769629629629634E-3</v>
      </c>
      <c r="Y13" s="46">
        <f t="shared" si="2"/>
        <v>8.2371481481481462E-3</v>
      </c>
      <c r="AA13" s="27"/>
      <c r="AC13" s="27"/>
    </row>
    <row r="14" spans="2:29" x14ac:dyDescent="0.25">
      <c r="B14" s="52">
        <v>12</v>
      </c>
      <c r="C14" s="30">
        <v>35</v>
      </c>
      <c r="D14" s="31" t="s">
        <v>59</v>
      </c>
      <c r="E14" s="31" t="s">
        <v>60</v>
      </c>
      <c r="F14" s="32" t="s">
        <v>61</v>
      </c>
      <c r="G14" s="32" t="s">
        <v>62</v>
      </c>
      <c r="H14" s="32" t="s">
        <v>63</v>
      </c>
      <c r="I14" s="7">
        <v>2.5104166666666669E-3</v>
      </c>
      <c r="J14" s="9">
        <v>0</v>
      </c>
      <c r="K14" s="8">
        <v>7.6122685185185182E-3</v>
      </c>
      <c r="L14" s="7">
        <v>3.4189814814814816E-3</v>
      </c>
      <c r="M14" s="8">
        <v>2.8113425925925923E-3</v>
      </c>
      <c r="N14" s="8">
        <v>6.2199074074074075E-3</v>
      </c>
      <c r="O14" s="8">
        <v>6.6099537037037038E-3</v>
      </c>
      <c r="P14" s="9">
        <v>0</v>
      </c>
      <c r="Q14" s="8">
        <v>7.2141203703703707E-3</v>
      </c>
      <c r="R14" s="8">
        <v>5.9942129629629625E-3</v>
      </c>
      <c r="S14" s="8">
        <v>7.3668981481481476E-3</v>
      </c>
      <c r="T14" s="8">
        <v>5.6400462962962958E-3</v>
      </c>
      <c r="U14" s="8">
        <v>6.572916666666667E-3</v>
      </c>
      <c r="V14" s="8">
        <v>6.3645833333333332E-3</v>
      </c>
      <c r="W14" s="44">
        <f t="shared" si="0"/>
        <v>6.8335648148148145E-2</v>
      </c>
      <c r="X14" s="45">
        <f t="shared" si="1"/>
        <v>1.2628518518518483E-3</v>
      </c>
      <c r="Y14" s="46">
        <f t="shared" si="2"/>
        <v>9.4999999999999946E-3</v>
      </c>
      <c r="AA14" s="27"/>
      <c r="AC14" s="27"/>
    </row>
    <row r="15" spans="2:29" x14ac:dyDescent="0.25">
      <c r="B15" s="51">
        <v>13</v>
      </c>
      <c r="C15" s="30">
        <v>26</v>
      </c>
      <c r="D15" s="31" t="s">
        <v>64</v>
      </c>
      <c r="E15" s="31" t="s">
        <v>65</v>
      </c>
      <c r="F15" s="32" t="s">
        <v>66</v>
      </c>
      <c r="G15" s="32" t="s">
        <v>67</v>
      </c>
      <c r="H15" s="32" t="s">
        <v>41</v>
      </c>
      <c r="I15" s="7">
        <v>2.409722222222222E-3</v>
      </c>
      <c r="J15" s="9">
        <v>0</v>
      </c>
      <c r="K15" s="8">
        <v>5.8703703703703704E-3</v>
      </c>
      <c r="L15" s="7">
        <v>3.4814814814814817E-3</v>
      </c>
      <c r="M15" s="8">
        <v>3.0046296296296297E-3</v>
      </c>
      <c r="N15" s="8">
        <v>6.4525462962962956E-3</v>
      </c>
      <c r="O15" s="8">
        <v>7.7083333333333335E-3</v>
      </c>
      <c r="P15" s="9">
        <v>0</v>
      </c>
      <c r="Q15" s="8">
        <v>7.3237222222222237E-3</v>
      </c>
      <c r="R15" s="8">
        <v>6.0868055555555562E-3</v>
      </c>
      <c r="S15" s="8">
        <v>7.5219907407407414E-3</v>
      </c>
      <c r="T15" s="8">
        <v>5.6608796296296303E-3</v>
      </c>
      <c r="U15" s="8">
        <v>6.5810185185185182E-3</v>
      </c>
      <c r="V15" s="8">
        <v>6.3414351851851852E-3</v>
      </c>
      <c r="W15" s="44">
        <f t="shared" si="0"/>
        <v>6.8442935185185183E-2</v>
      </c>
      <c r="X15" s="45">
        <f t="shared" si="1"/>
        <v>1.0728703703703768E-4</v>
      </c>
      <c r="Y15" s="46">
        <f t="shared" si="2"/>
        <v>9.6072870370370322E-3</v>
      </c>
      <c r="AA15" s="27"/>
      <c r="AC15" s="27"/>
    </row>
    <row r="16" spans="2:29" x14ac:dyDescent="0.25">
      <c r="B16" s="52">
        <v>14</v>
      </c>
      <c r="C16" s="30">
        <v>625</v>
      </c>
      <c r="D16" s="31" t="s">
        <v>68</v>
      </c>
      <c r="E16" s="31" t="s">
        <v>69</v>
      </c>
      <c r="F16" s="32" t="s">
        <v>70</v>
      </c>
      <c r="G16" s="32" t="s">
        <v>54</v>
      </c>
      <c r="H16" s="32" t="s">
        <v>17</v>
      </c>
      <c r="I16" s="7">
        <v>2.46875E-3</v>
      </c>
      <c r="J16" s="9">
        <v>0</v>
      </c>
      <c r="K16" s="8">
        <v>6.4456018518518517E-3</v>
      </c>
      <c r="L16" s="7">
        <v>3.4120370370370368E-3</v>
      </c>
      <c r="M16" s="8">
        <v>2.8090277777777779E-3</v>
      </c>
      <c r="N16" s="8">
        <v>6.34837962962963E-3</v>
      </c>
      <c r="O16" s="8">
        <v>6.6238425925925935E-3</v>
      </c>
      <c r="P16" s="9">
        <v>0</v>
      </c>
      <c r="Q16" s="8">
        <v>7.4895833333333333E-3</v>
      </c>
      <c r="R16" s="8">
        <v>6.1655092592592595E-3</v>
      </c>
      <c r="S16" s="8">
        <v>7.5578703703703702E-3</v>
      </c>
      <c r="T16" s="8">
        <v>5.9178240740740745E-3</v>
      </c>
      <c r="U16" s="8">
        <v>6.8680555555555552E-3</v>
      </c>
      <c r="V16" s="8">
        <v>6.7349537037037048E-3</v>
      </c>
      <c r="W16" s="44">
        <f t="shared" si="0"/>
        <v>6.8841435185185193E-2</v>
      </c>
      <c r="X16" s="45">
        <f t="shared" si="1"/>
        <v>3.9850000000000996E-4</v>
      </c>
      <c r="Y16" s="46">
        <f t="shared" si="2"/>
        <v>1.0005787037037042E-2</v>
      </c>
      <c r="AA16" s="27"/>
      <c r="AC16" s="27"/>
    </row>
    <row r="17" spans="2:29" x14ac:dyDescent="0.25">
      <c r="B17" s="51">
        <v>15</v>
      </c>
      <c r="C17" s="30">
        <v>69</v>
      </c>
      <c r="D17" s="31" t="s">
        <v>71</v>
      </c>
      <c r="E17" s="31" t="s">
        <v>72</v>
      </c>
      <c r="F17" s="32" t="s">
        <v>73</v>
      </c>
      <c r="G17" s="32" t="s">
        <v>54</v>
      </c>
      <c r="H17" s="32" t="s">
        <v>17</v>
      </c>
      <c r="I17" s="7">
        <v>4.1261574074074074E-3</v>
      </c>
      <c r="J17" s="9">
        <v>0</v>
      </c>
      <c r="K17" s="8">
        <v>5.7118055555555559E-3</v>
      </c>
      <c r="L17" s="7">
        <v>3.2453703703703707E-3</v>
      </c>
      <c r="M17" s="8">
        <v>2.7928240740740739E-3</v>
      </c>
      <c r="N17" s="8">
        <v>6.0717592592592594E-3</v>
      </c>
      <c r="O17" s="8">
        <v>6.8842592592592601E-3</v>
      </c>
      <c r="P17" s="9">
        <v>0</v>
      </c>
      <c r="Q17" s="8">
        <v>7.4352962962962966E-3</v>
      </c>
      <c r="R17" s="8">
        <v>6.1018518518518522E-3</v>
      </c>
      <c r="S17" s="8">
        <v>7.7488425925925928E-3</v>
      </c>
      <c r="T17" s="8">
        <v>5.7453703703703703E-3</v>
      </c>
      <c r="U17" s="8">
        <v>7.0324074074074074E-3</v>
      </c>
      <c r="V17" s="8">
        <v>6.7164351851851855E-3</v>
      </c>
      <c r="W17" s="44">
        <f t="shared" si="0"/>
        <v>6.9612379629629628E-2</v>
      </c>
      <c r="X17" s="45">
        <f t="shared" si="1"/>
        <v>7.7094444444443522E-4</v>
      </c>
      <c r="Y17" s="46">
        <f t="shared" si="2"/>
        <v>1.0776731481481477E-2</v>
      </c>
      <c r="AA17" s="27"/>
      <c r="AC17" s="27"/>
    </row>
    <row r="18" spans="2:29" x14ac:dyDescent="0.25">
      <c r="B18" s="52">
        <v>16</v>
      </c>
      <c r="C18" s="30">
        <v>246</v>
      </c>
      <c r="D18" s="31" t="s">
        <v>74</v>
      </c>
      <c r="E18" s="31" t="s">
        <v>75</v>
      </c>
      <c r="F18" s="32" t="s">
        <v>76</v>
      </c>
      <c r="G18" s="32" t="s">
        <v>50</v>
      </c>
      <c r="H18" s="32" t="s">
        <v>46</v>
      </c>
      <c r="I18" s="7">
        <v>2.5787037037037037E-3</v>
      </c>
      <c r="J18" s="9">
        <v>0</v>
      </c>
      <c r="K18" s="8">
        <v>6.1423611111111115E-3</v>
      </c>
      <c r="L18" s="7">
        <v>3.8657407407407408E-3</v>
      </c>
      <c r="M18" s="8">
        <v>3.1458333333333334E-3</v>
      </c>
      <c r="N18" s="8">
        <v>6.3206018518518516E-3</v>
      </c>
      <c r="O18" s="8">
        <v>7.3611111111111108E-3</v>
      </c>
      <c r="P18" s="9">
        <v>0</v>
      </c>
      <c r="Q18" s="8">
        <v>7.4352962962962966E-3</v>
      </c>
      <c r="R18" s="8">
        <v>6.1307870370370362E-3</v>
      </c>
      <c r="S18" s="8">
        <v>7.7233796296296295E-3</v>
      </c>
      <c r="T18" s="8">
        <v>5.6932870370370375E-3</v>
      </c>
      <c r="U18" s="8">
        <v>6.9386574074074073E-3</v>
      </c>
      <c r="V18" s="8">
        <v>6.5532407407407414E-3</v>
      </c>
      <c r="W18" s="44">
        <f t="shared" si="0"/>
        <v>6.9889000000000007E-2</v>
      </c>
      <c r="X18" s="45">
        <f t="shared" si="1"/>
        <v>2.7662037037037845E-4</v>
      </c>
      <c r="Y18" s="46">
        <f t="shared" si="2"/>
        <v>1.1053351851851856E-2</v>
      </c>
      <c r="AA18" s="27"/>
      <c r="AC18" s="27"/>
    </row>
    <row r="19" spans="2:29" x14ac:dyDescent="0.25">
      <c r="B19" s="51">
        <v>17</v>
      </c>
      <c r="C19" s="30">
        <v>45</v>
      </c>
      <c r="D19" s="31" t="s">
        <v>77</v>
      </c>
      <c r="E19" s="31" t="s">
        <v>78</v>
      </c>
      <c r="F19" s="32" t="s">
        <v>79</v>
      </c>
      <c r="G19" s="32" t="s">
        <v>80</v>
      </c>
      <c r="H19" s="32" t="s">
        <v>46</v>
      </c>
      <c r="I19" s="7">
        <v>2.3877314814814816E-3</v>
      </c>
      <c r="J19" s="9">
        <v>0</v>
      </c>
      <c r="K19" s="8">
        <v>5.7418981481481479E-3</v>
      </c>
      <c r="L19" s="7">
        <v>3.2291666666666666E-3</v>
      </c>
      <c r="M19" s="8">
        <v>4.7662037037037039E-3</v>
      </c>
      <c r="N19" s="8">
        <v>6.7303240740740735E-3</v>
      </c>
      <c r="O19" s="8">
        <v>7.596064814814815E-3</v>
      </c>
      <c r="P19" s="9">
        <v>0</v>
      </c>
      <c r="Q19" s="8">
        <v>7.5856481481481478E-3</v>
      </c>
      <c r="R19" s="8">
        <v>5.9120370370370377E-3</v>
      </c>
      <c r="S19" s="8">
        <v>7.3981481481481494E-3</v>
      </c>
      <c r="T19" s="8">
        <v>5.6076388888888886E-3</v>
      </c>
      <c r="U19" s="8">
        <v>6.6388888888888895E-3</v>
      </c>
      <c r="V19" s="8">
        <v>6.5069444444444437E-3</v>
      </c>
      <c r="W19" s="44">
        <f t="shared" si="0"/>
        <v>7.0100694444444445E-2</v>
      </c>
      <c r="X19" s="45">
        <f t="shared" si="1"/>
        <v>2.1169444444443797E-4</v>
      </c>
      <c r="Y19" s="46">
        <f t="shared" si="2"/>
        <v>1.1265046296296294E-2</v>
      </c>
      <c r="AA19" s="27"/>
      <c r="AC19" s="27"/>
    </row>
    <row r="20" spans="2:29" x14ac:dyDescent="0.25">
      <c r="B20" s="52">
        <v>18</v>
      </c>
      <c r="C20" s="30">
        <v>64</v>
      </c>
      <c r="D20" s="31" t="s">
        <v>84</v>
      </c>
      <c r="E20" s="31" t="s">
        <v>85</v>
      </c>
      <c r="F20" s="32" t="s">
        <v>86</v>
      </c>
      <c r="G20" s="32" t="s">
        <v>45</v>
      </c>
      <c r="H20" s="32" t="s">
        <v>46</v>
      </c>
      <c r="I20" s="7">
        <v>3.181712962962963E-3</v>
      </c>
      <c r="J20" s="9">
        <v>0</v>
      </c>
      <c r="K20" s="8">
        <v>6.2951388888888883E-3</v>
      </c>
      <c r="L20" s="7">
        <v>3.7291666666666667E-3</v>
      </c>
      <c r="M20" s="8">
        <v>3.1944444444444442E-3</v>
      </c>
      <c r="N20" s="8">
        <v>6.8958333333333337E-3</v>
      </c>
      <c r="O20" s="8">
        <v>8.5138888888888885E-3</v>
      </c>
      <c r="P20" s="9">
        <v>0</v>
      </c>
      <c r="Q20" s="8">
        <v>7.6574074074074079E-3</v>
      </c>
      <c r="R20" s="8">
        <v>6.1435185185185178E-3</v>
      </c>
      <c r="S20" s="8">
        <v>7.5277777777777782E-3</v>
      </c>
      <c r="T20" s="8">
        <v>5.7812499999999991E-3</v>
      </c>
      <c r="U20" s="8">
        <v>6.7233796296296304E-3</v>
      </c>
      <c r="V20" s="8">
        <v>6.3958333333333341E-3</v>
      </c>
      <c r="W20" s="44">
        <f t="shared" si="0"/>
        <v>7.2039351851851868E-2</v>
      </c>
      <c r="X20" s="45">
        <f t="shared" si="1"/>
        <v>1.9386574074074236E-3</v>
      </c>
      <c r="Y20" s="46">
        <f t="shared" si="2"/>
        <v>1.3203703703703717E-2</v>
      </c>
      <c r="AA20" s="27"/>
      <c r="AC20" s="27"/>
    </row>
    <row r="21" spans="2:29" x14ac:dyDescent="0.25">
      <c r="B21" s="51">
        <v>19</v>
      </c>
      <c r="C21" s="30">
        <v>111</v>
      </c>
      <c r="D21" s="31" t="s">
        <v>87</v>
      </c>
      <c r="E21" s="31" t="s">
        <v>88</v>
      </c>
      <c r="F21" s="32" t="s">
        <v>89</v>
      </c>
      <c r="G21" s="32" t="s">
        <v>62</v>
      </c>
      <c r="H21" s="32" t="s">
        <v>63</v>
      </c>
      <c r="I21" s="7">
        <v>2.6620370370370374E-3</v>
      </c>
      <c r="J21" s="9">
        <v>0</v>
      </c>
      <c r="K21" s="8">
        <v>6.2430555555555564E-3</v>
      </c>
      <c r="L21" s="7">
        <v>3.5266203703703705E-3</v>
      </c>
      <c r="M21" s="8">
        <v>3.0046296296296297E-3</v>
      </c>
      <c r="N21" s="8">
        <v>6.4768518518518517E-3</v>
      </c>
      <c r="O21" s="8">
        <v>1.016550925925926E-2</v>
      </c>
      <c r="P21" s="9">
        <v>0</v>
      </c>
      <c r="Q21" s="8">
        <v>8.1643518518518515E-3</v>
      </c>
      <c r="R21" s="8">
        <v>6.3854166666666668E-3</v>
      </c>
      <c r="S21" s="8">
        <v>7.7407407407407399E-3</v>
      </c>
      <c r="T21" s="8">
        <v>5.8043981481481479E-3</v>
      </c>
      <c r="U21" s="9">
        <v>6.820601851851852E-3</v>
      </c>
      <c r="V21" s="9">
        <v>6.618055555555555E-3</v>
      </c>
      <c r="W21" s="44">
        <f t="shared" si="0"/>
        <v>7.3612268518518528E-2</v>
      </c>
      <c r="X21" s="45">
        <f t="shared" si="1"/>
        <v>1.57291666666666E-3</v>
      </c>
      <c r="Y21" s="46">
        <f t="shared" si="2"/>
        <v>1.4776620370370377E-2</v>
      </c>
      <c r="AA21" s="27"/>
      <c r="AC21" s="27"/>
    </row>
    <row r="22" spans="2:29" x14ac:dyDescent="0.25">
      <c r="B22" s="52">
        <v>20</v>
      </c>
      <c r="C22" s="30">
        <v>66</v>
      </c>
      <c r="D22" s="31" t="s">
        <v>90</v>
      </c>
      <c r="E22" s="31" t="s">
        <v>91</v>
      </c>
      <c r="F22" s="32" t="s">
        <v>92</v>
      </c>
      <c r="G22" s="32" t="s">
        <v>50</v>
      </c>
      <c r="H22" s="32" t="s">
        <v>46</v>
      </c>
      <c r="I22" s="7">
        <v>2.7118055555555554E-3</v>
      </c>
      <c r="J22" s="9">
        <v>0</v>
      </c>
      <c r="K22" s="8">
        <v>6.1203703703703698E-3</v>
      </c>
      <c r="L22" s="7">
        <v>3.5057870370370369E-3</v>
      </c>
      <c r="M22" s="8">
        <v>2.8101851851851851E-3</v>
      </c>
      <c r="N22" s="8">
        <v>6.2951388888888883E-3</v>
      </c>
      <c r="O22" s="8">
        <v>7.0486111111111105E-3</v>
      </c>
      <c r="P22" s="9">
        <v>0</v>
      </c>
      <c r="Q22" s="8">
        <v>7.7708333333333336E-3</v>
      </c>
      <c r="R22" s="8">
        <v>6.4479166666666669E-3</v>
      </c>
      <c r="S22" s="8">
        <v>7.827546296296296E-3</v>
      </c>
      <c r="T22" s="8">
        <v>5.9398148148148144E-3</v>
      </c>
      <c r="U22" s="8">
        <v>7.1678240740740739E-3</v>
      </c>
      <c r="V22" s="8">
        <v>1.0733796296296297E-2</v>
      </c>
      <c r="W22" s="44">
        <f t="shared" si="0"/>
        <v>7.4379629629629629E-2</v>
      </c>
      <c r="X22" s="45">
        <f t="shared" si="1"/>
        <v>7.6736111111110061E-4</v>
      </c>
      <c r="Y22" s="46">
        <f t="shared" si="2"/>
        <v>1.5543981481481478E-2</v>
      </c>
      <c r="AA22" s="27"/>
      <c r="AC22" s="27"/>
    </row>
    <row r="23" spans="2:29" x14ac:dyDescent="0.25">
      <c r="B23" s="51">
        <v>21</v>
      </c>
      <c r="C23" s="30">
        <v>48</v>
      </c>
      <c r="D23" s="31" t="s">
        <v>99</v>
      </c>
      <c r="E23" s="31" t="s">
        <v>100</v>
      </c>
      <c r="F23" s="32" t="s">
        <v>101</v>
      </c>
      <c r="G23" s="32" t="s">
        <v>40</v>
      </c>
      <c r="H23" s="32" t="s">
        <v>41</v>
      </c>
      <c r="I23" s="26">
        <v>7.5925925925925926E-3</v>
      </c>
      <c r="J23" s="9">
        <v>0</v>
      </c>
      <c r="K23" s="9">
        <v>1.0277777777777778E-2</v>
      </c>
      <c r="L23" s="7">
        <v>3.8148148148148147E-3</v>
      </c>
      <c r="M23" s="8">
        <v>3.0694444444444445E-3</v>
      </c>
      <c r="N23" s="8">
        <v>7.1608796296296308E-3</v>
      </c>
      <c r="O23" s="8">
        <v>7.6863425925925927E-3</v>
      </c>
      <c r="P23" s="9">
        <v>0</v>
      </c>
      <c r="Q23" s="8">
        <v>8.4394629629629628E-3</v>
      </c>
      <c r="R23" s="8">
        <v>6.7488425925925936E-3</v>
      </c>
      <c r="S23" s="8">
        <v>8.3472222222222229E-3</v>
      </c>
      <c r="T23" s="8">
        <v>6.7152777777777775E-3</v>
      </c>
      <c r="U23" s="8">
        <v>7.5775462962962966E-3</v>
      </c>
      <c r="V23" s="8">
        <v>7.3530092592592597E-3</v>
      </c>
      <c r="W23" s="44">
        <f t="shared" si="0"/>
        <v>8.478321296296297E-2</v>
      </c>
      <c r="X23" s="45">
        <f t="shared" si="1"/>
        <v>1.0403583333333341E-2</v>
      </c>
      <c r="Y23" s="46">
        <f t="shared" si="2"/>
        <v>2.5947564814814819E-2</v>
      </c>
      <c r="AA23" s="27"/>
      <c r="AC23" s="27"/>
    </row>
    <row r="24" spans="2:29" x14ac:dyDescent="0.25">
      <c r="B24" s="52">
        <v>22</v>
      </c>
      <c r="C24" s="30">
        <v>509</v>
      </c>
      <c r="D24" s="31" t="s">
        <v>102</v>
      </c>
      <c r="E24" s="31" t="s">
        <v>103</v>
      </c>
      <c r="F24" s="32" t="s">
        <v>104</v>
      </c>
      <c r="G24" s="32" t="s">
        <v>105</v>
      </c>
      <c r="H24" s="32" t="s">
        <v>25</v>
      </c>
      <c r="I24" s="7">
        <v>2.5532407407407409E-3</v>
      </c>
      <c r="J24" s="9">
        <v>0</v>
      </c>
      <c r="K24" s="9">
        <v>1.0277777777777778E-2</v>
      </c>
      <c r="L24" s="26">
        <v>7.743055555555556E-3</v>
      </c>
      <c r="M24" s="8">
        <v>3.2939814814814815E-3</v>
      </c>
      <c r="N24" s="8">
        <v>7.2280092592592595E-3</v>
      </c>
      <c r="O24" s="8">
        <v>7.8622685185185184E-3</v>
      </c>
      <c r="P24" s="9">
        <v>0</v>
      </c>
      <c r="Q24" s="8">
        <v>9.1089074074074076E-3</v>
      </c>
      <c r="R24" s="8">
        <v>7.4537037037037028E-3</v>
      </c>
      <c r="S24" s="8">
        <v>8.850694444444444E-3</v>
      </c>
      <c r="T24" s="8">
        <v>6.5277777777777782E-3</v>
      </c>
      <c r="U24" s="8">
        <v>7.6932870370370367E-3</v>
      </c>
      <c r="V24" s="8">
        <v>7.4039351851851861E-3</v>
      </c>
      <c r="W24" s="44">
        <f t="shared" si="0"/>
        <v>8.5996638888888879E-2</v>
      </c>
      <c r="X24" s="45">
        <f t="shared" si="1"/>
        <v>1.2134259259259095E-3</v>
      </c>
      <c r="Y24" s="46">
        <f t="shared" si="2"/>
        <v>2.7160990740740729E-2</v>
      </c>
      <c r="AA24" s="27"/>
      <c r="AC24" s="27"/>
    </row>
    <row r="25" spans="2:29" x14ac:dyDescent="0.25">
      <c r="B25" s="51">
        <v>23</v>
      </c>
      <c r="C25" s="30">
        <v>81</v>
      </c>
      <c r="D25" s="31" t="s">
        <v>106</v>
      </c>
      <c r="E25" s="31" t="s">
        <v>107</v>
      </c>
      <c r="F25" s="32" t="s">
        <v>108</v>
      </c>
      <c r="G25" s="32" t="s">
        <v>45</v>
      </c>
      <c r="H25" s="32" t="s">
        <v>46</v>
      </c>
      <c r="I25" s="7">
        <v>2.9166666666666668E-3</v>
      </c>
      <c r="J25" s="9">
        <v>0</v>
      </c>
      <c r="K25" s="8">
        <v>1.0277777777777778E-2</v>
      </c>
      <c r="L25" s="7">
        <v>4.2673611111111107E-3</v>
      </c>
      <c r="M25" s="8">
        <v>3.4386574074074072E-3</v>
      </c>
      <c r="N25" s="8">
        <v>7.729166666666668E-3</v>
      </c>
      <c r="O25" s="8">
        <v>8.1655092592592595E-3</v>
      </c>
      <c r="P25" s="9">
        <v>0</v>
      </c>
      <c r="Q25" s="8">
        <v>9.4436296296296299E-3</v>
      </c>
      <c r="R25" s="8">
        <v>7.7025462962962967E-3</v>
      </c>
      <c r="S25" s="8">
        <v>9.1307870370370362E-3</v>
      </c>
      <c r="T25" s="8">
        <v>7.0162037037037042E-3</v>
      </c>
      <c r="U25" s="8">
        <v>8.4884259259259253E-3</v>
      </c>
      <c r="V25" s="8">
        <v>7.9560185185185185E-3</v>
      </c>
      <c r="W25" s="44">
        <f t="shared" si="0"/>
        <v>8.6532750000000005E-2</v>
      </c>
      <c r="X25" s="45">
        <f t="shared" si="1"/>
        <v>5.3611111111112608E-4</v>
      </c>
      <c r="Y25" s="46">
        <f t="shared" si="2"/>
        <v>2.7697101851851855E-2</v>
      </c>
      <c r="AA25" s="27"/>
      <c r="AC25" s="27"/>
    </row>
    <row r="26" spans="2:29" x14ac:dyDescent="0.25">
      <c r="B26" s="52">
        <v>24</v>
      </c>
      <c r="C26" s="30">
        <v>726</v>
      </c>
      <c r="D26" s="31" t="s">
        <v>81</v>
      </c>
      <c r="E26" s="31" t="s">
        <v>82</v>
      </c>
      <c r="F26" s="32" t="s">
        <v>83</v>
      </c>
      <c r="G26" s="32" t="s">
        <v>16</v>
      </c>
      <c r="H26" s="32" t="s">
        <v>17</v>
      </c>
      <c r="I26" s="7">
        <v>2.2337962962962967E-3</v>
      </c>
      <c r="J26" s="9">
        <v>0</v>
      </c>
      <c r="K26" s="8">
        <v>5.9409722222222225E-3</v>
      </c>
      <c r="L26" s="7">
        <v>2.8958333333333332E-3</v>
      </c>
      <c r="M26" s="8">
        <v>2.5011574074074072E-3</v>
      </c>
      <c r="N26" s="8">
        <v>5.5474537037037037E-3</v>
      </c>
      <c r="O26" s="8">
        <v>6.0937500000000011E-3</v>
      </c>
      <c r="P26" s="9">
        <v>0</v>
      </c>
      <c r="Q26" s="8">
        <v>6.5023148148148149E-3</v>
      </c>
      <c r="R26" s="8">
        <v>5.5150462962962957E-3</v>
      </c>
      <c r="S26" s="8">
        <v>6.7083333333333335E-3</v>
      </c>
      <c r="T26" s="8">
        <v>7.0789351851851855E-3</v>
      </c>
      <c r="U26" s="9" t="s">
        <v>135</v>
      </c>
      <c r="V26" s="9" t="s">
        <v>135</v>
      </c>
      <c r="W26" s="47" t="s">
        <v>136</v>
      </c>
      <c r="X26" s="45"/>
      <c r="Y26" s="46"/>
    </row>
    <row r="27" spans="2:29" x14ac:dyDescent="0.25">
      <c r="B27" s="51">
        <v>25</v>
      </c>
      <c r="C27" s="30">
        <v>653</v>
      </c>
      <c r="D27" s="31" t="s">
        <v>93</v>
      </c>
      <c r="E27" s="31" t="s">
        <v>94</v>
      </c>
      <c r="F27" s="32" t="s">
        <v>95</v>
      </c>
      <c r="G27" s="32" t="s">
        <v>67</v>
      </c>
      <c r="H27" s="32" t="s">
        <v>41</v>
      </c>
      <c r="I27" s="7">
        <v>2.5543981481481481E-3</v>
      </c>
      <c r="J27" s="9">
        <v>0</v>
      </c>
      <c r="K27" s="8">
        <v>6.3553240740740749E-3</v>
      </c>
      <c r="L27" s="7">
        <v>3.7685185185185187E-3</v>
      </c>
      <c r="M27" s="8">
        <v>3.0497685185185181E-3</v>
      </c>
      <c r="N27" s="8">
        <v>7.1099537037037043E-3</v>
      </c>
      <c r="O27" s="8">
        <v>7.4594907407407414E-3</v>
      </c>
      <c r="P27" s="9">
        <v>0</v>
      </c>
      <c r="Q27" s="8">
        <v>7.6689814814814815E-3</v>
      </c>
      <c r="R27" s="8">
        <v>6.2083333333333331E-3</v>
      </c>
      <c r="S27" s="8">
        <v>7.4004629629629629E-3</v>
      </c>
      <c r="T27" s="8">
        <v>5.8148148148148143E-3</v>
      </c>
      <c r="U27" s="9" t="s">
        <v>135</v>
      </c>
      <c r="V27" s="9" t="s">
        <v>135</v>
      </c>
      <c r="W27" s="47" t="s">
        <v>136</v>
      </c>
      <c r="X27" s="45"/>
      <c r="Y27" s="46"/>
    </row>
    <row r="28" spans="2:29" x14ac:dyDescent="0.25">
      <c r="B28" s="52">
        <v>26</v>
      </c>
      <c r="C28" s="30">
        <v>20</v>
      </c>
      <c r="D28" s="31" t="s">
        <v>96</v>
      </c>
      <c r="E28" s="31" t="s">
        <v>97</v>
      </c>
      <c r="F28" s="32" t="s">
        <v>98</v>
      </c>
      <c r="G28" s="32" t="s">
        <v>62</v>
      </c>
      <c r="H28" s="32" t="s">
        <v>63</v>
      </c>
      <c r="I28" s="7">
        <v>2.6215277777777777E-3</v>
      </c>
      <c r="J28" s="9">
        <v>0</v>
      </c>
      <c r="K28" s="8">
        <v>6.8043981481481488E-3</v>
      </c>
      <c r="L28" s="7">
        <v>3.5752314814814813E-3</v>
      </c>
      <c r="M28" s="8">
        <v>2.9513888888888888E-3</v>
      </c>
      <c r="N28" s="8">
        <v>6.7534722222222223E-3</v>
      </c>
      <c r="O28" s="8">
        <v>7.0567129629629634E-3</v>
      </c>
      <c r="P28" s="9">
        <v>0</v>
      </c>
      <c r="Q28" s="8">
        <v>8.2731481481481493E-3</v>
      </c>
      <c r="R28" s="8">
        <v>6.7141203703703703E-3</v>
      </c>
      <c r="S28" s="8">
        <v>8.3900462962962965E-3</v>
      </c>
      <c r="T28" s="8">
        <v>6.4097222222222229E-3</v>
      </c>
      <c r="U28" s="9" t="s">
        <v>135</v>
      </c>
      <c r="V28" s="9" t="s">
        <v>135</v>
      </c>
      <c r="W28" s="47" t="s">
        <v>136</v>
      </c>
      <c r="X28" s="45"/>
      <c r="Y28" s="46"/>
    </row>
    <row r="29" spans="2:29" x14ac:dyDescent="0.25">
      <c r="B29" s="51">
        <v>27</v>
      </c>
      <c r="C29" s="30">
        <v>2</v>
      </c>
      <c r="D29" s="31" t="s">
        <v>109</v>
      </c>
      <c r="E29" s="31" t="s">
        <v>110</v>
      </c>
      <c r="F29" s="32" t="s">
        <v>111</v>
      </c>
      <c r="G29" s="32" t="s">
        <v>24</v>
      </c>
      <c r="H29" s="32" t="s">
        <v>25</v>
      </c>
      <c r="I29" s="7">
        <v>2.4641203703703704E-3</v>
      </c>
      <c r="J29" s="9">
        <v>0</v>
      </c>
      <c r="K29" s="8">
        <v>5.9282407407407409E-3</v>
      </c>
      <c r="L29" s="7">
        <v>3.3263888888888891E-3</v>
      </c>
      <c r="M29" s="8">
        <v>2.8055555555555555E-3</v>
      </c>
      <c r="N29" s="8">
        <v>6.4699074074074069E-3</v>
      </c>
      <c r="O29" s="8">
        <v>7.1956018518518515E-3</v>
      </c>
      <c r="P29" s="9">
        <v>0</v>
      </c>
      <c r="Q29" s="9" t="s">
        <v>136</v>
      </c>
      <c r="R29" s="9" t="s">
        <v>135</v>
      </c>
      <c r="S29" s="9" t="s">
        <v>135</v>
      </c>
      <c r="T29" s="9" t="s">
        <v>135</v>
      </c>
      <c r="U29" s="9" t="s">
        <v>135</v>
      </c>
      <c r="V29" s="9" t="s">
        <v>135</v>
      </c>
      <c r="W29" s="47" t="s">
        <v>136</v>
      </c>
      <c r="X29" s="45"/>
      <c r="Y29" s="46"/>
    </row>
    <row r="30" spans="2:29" x14ac:dyDescent="0.25">
      <c r="B30" s="52">
        <v>28</v>
      </c>
      <c r="C30" s="30">
        <v>701</v>
      </c>
      <c r="D30" s="31" t="s">
        <v>112</v>
      </c>
      <c r="E30" s="31" t="s">
        <v>113</v>
      </c>
      <c r="F30" s="32" t="s">
        <v>92</v>
      </c>
      <c r="G30" s="32" t="s">
        <v>24</v>
      </c>
      <c r="H30" s="32" t="s">
        <v>25</v>
      </c>
      <c r="I30" s="7">
        <v>2.7337962962962962E-3</v>
      </c>
      <c r="J30" s="9">
        <v>0</v>
      </c>
      <c r="K30" s="8">
        <v>6.5844907407407414E-3</v>
      </c>
      <c r="L30" s="7">
        <v>3.46875E-3</v>
      </c>
      <c r="M30" s="8">
        <v>2.7916666666666663E-3</v>
      </c>
      <c r="N30" s="8">
        <v>6.4456018518518517E-3</v>
      </c>
      <c r="O30" s="8">
        <v>6.7083333333333335E-3</v>
      </c>
      <c r="P30" s="9">
        <v>0</v>
      </c>
      <c r="Q30" s="9" t="s">
        <v>136</v>
      </c>
      <c r="R30" s="9" t="s">
        <v>135</v>
      </c>
      <c r="S30" s="9" t="s">
        <v>135</v>
      </c>
      <c r="T30" s="9" t="s">
        <v>135</v>
      </c>
      <c r="U30" s="9" t="s">
        <v>135</v>
      </c>
      <c r="V30" s="9" t="s">
        <v>135</v>
      </c>
      <c r="W30" s="47" t="s">
        <v>136</v>
      </c>
      <c r="X30" s="45"/>
      <c r="Y30" s="46"/>
    </row>
    <row r="31" spans="2:29" x14ac:dyDescent="0.25">
      <c r="B31" s="51">
        <v>29</v>
      </c>
      <c r="C31" s="30">
        <v>408</v>
      </c>
      <c r="D31" s="31" t="s">
        <v>114</v>
      </c>
      <c r="E31" s="31" t="s">
        <v>115</v>
      </c>
      <c r="F31" s="32" t="s">
        <v>116</v>
      </c>
      <c r="G31" s="32" t="s">
        <v>67</v>
      </c>
      <c r="H31" s="32" t="s">
        <v>41</v>
      </c>
      <c r="I31" s="7">
        <v>2.642361111111111E-3</v>
      </c>
      <c r="J31" s="9">
        <v>0</v>
      </c>
      <c r="K31" s="8">
        <v>6.4942129629629629E-3</v>
      </c>
      <c r="L31" s="7">
        <v>3.5254629629629629E-3</v>
      </c>
      <c r="M31" s="8">
        <v>2.9710648148148148E-3</v>
      </c>
      <c r="N31" s="8">
        <v>6.8773148148148153E-3</v>
      </c>
      <c r="O31" s="8">
        <v>7.2349537037037026E-3</v>
      </c>
      <c r="P31" s="9">
        <v>0</v>
      </c>
      <c r="Q31" s="9" t="s">
        <v>135</v>
      </c>
      <c r="R31" s="9" t="s">
        <v>135</v>
      </c>
      <c r="S31" s="9" t="s">
        <v>135</v>
      </c>
      <c r="T31" s="9" t="s">
        <v>135</v>
      </c>
      <c r="U31" s="9" t="s">
        <v>135</v>
      </c>
      <c r="V31" s="9" t="s">
        <v>135</v>
      </c>
      <c r="W31" s="47" t="s">
        <v>136</v>
      </c>
      <c r="X31" s="45"/>
      <c r="Y31" s="46"/>
    </row>
    <row r="32" spans="2:29" x14ac:dyDescent="0.25">
      <c r="B32" s="52">
        <v>30</v>
      </c>
      <c r="C32" s="30">
        <v>975</v>
      </c>
      <c r="D32" s="31" t="s">
        <v>117</v>
      </c>
      <c r="E32" s="31" t="s">
        <v>118</v>
      </c>
      <c r="F32" s="32" t="s">
        <v>119</v>
      </c>
      <c r="G32" s="32" t="s">
        <v>105</v>
      </c>
      <c r="H32" s="32" t="s">
        <v>46</v>
      </c>
      <c r="I32" s="7">
        <v>2.3611111111111111E-3</v>
      </c>
      <c r="J32" s="9">
        <v>0</v>
      </c>
      <c r="K32" s="8">
        <v>5.6967592592592591E-3</v>
      </c>
      <c r="L32" s="7">
        <v>3.2754629629629631E-3</v>
      </c>
      <c r="M32" s="8">
        <v>2.7939814814814819E-3</v>
      </c>
      <c r="N32" s="8">
        <v>6.1307870370370362E-3</v>
      </c>
      <c r="O32" s="9" t="s">
        <v>136</v>
      </c>
      <c r="P32" s="9" t="s">
        <v>127</v>
      </c>
      <c r="Q32" s="9" t="s">
        <v>135</v>
      </c>
      <c r="R32" s="9" t="s">
        <v>135</v>
      </c>
      <c r="S32" s="9" t="s">
        <v>135</v>
      </c>
      <c r="T32" s="9" t="s">
        <v>135</v>
      </c>
      <c r="U32" s="9" t="s">
        <v>135</v>
      </c>
      <c r="V32" s="9" t="s">
        <v>135</v>
      </c>
      <c r="W32" s="47" t="s">
        <v>136</v>
      </c>
      <c r="X32" s="45"/>
      <c r="Y32" s="46"/>
    </row>
    <row r="33" spans="2:25" x14ac:dyDescent="0.25">
      <c r="B33" s="51">
        <v>31</v>
      </c>
      <c r="C33" s="33">
        <v>6</v>
      </c>
      <c r="D33" s="34" t="s">
        <v>120</v>
      </c>
      <c r="E33" s="34" t="s">
        <v>121</v>
      </c>
      <c r="F33" s="35" t="s">
        <v>122</v>
      </c>
      <c r="G33" s="35" t="s">
        <v>54</v>
      </c>
      <c r="H33" s="35" t="s">
        <v>17</v>
      </c>
      <c r="I33" s="28" t="s">
        <v>136</v>
      </c>
      <c r="J33" s="29">
        <v>0</v>
      </c>
      <c r="K33" s="29" t="s">
        <v>135</v>
      </c>
      <c r="L33" s="28" t="s">
        <v>135</v>
      </c>
      <c r="M33" s="29" t="s">
        <v>135</v>
      </c>
      <c r="N33" s="29" t="s">
        <v>135</v>
      </c>
      <c r="O33" s="29" t="s">
        <v>135</v>
      </c>
      <c r="P33" s="29" t="s">
        <v>127</v>
      </c>
      <c r="Q33" s="29" t="s">
        <v>135</v>
      </c>
      <c r="R33" s="29" t="s">
        <v>135</v>
      </c>
      <c r="S33" s="29" t="s">
        <v>135</v>
      </c>
      <c r="T33" s="29" t="s">
        <v>135</v>
      </c>
      <c r="U33" s="29" t="s">
        <v>135</v>
      </c>
      <c r="V33" s="29" t="s">
        <v>135</v>
      </c>
      <c r="W33" s="48" t="s">
        <v>136</v>
      </c>
      <c r="X33" s="49"/>
      <c r="Y33" s="50"/>
    </row>
    <row r="34" spans="2:25" x14ac:dyDescent="0.2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4"/>
    </row>
    <row r="35" spans="2:25" x14ac:dyDescent="0.2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</sheetData>
  <sheetProtection algorithmName="SHA-512" hashValue="ez/sqDxJT43c6Ado3VcrTv8U1l1mtTWzZWHy4zNsuNIUmhRkPacoSxhj3xE2FMpuFlQzzJdfqRGjKQJ4X4kGew==" saltValue="VwMFXWv9pcE7mf3viZig5w==" spinCount="100000" sheet="1" autoFilter="0"/>
  <sortState ref="C3:W33">
    <sortCondition ref="W3:W33"/>
  </sortState>
  <conditionalFormatting sqref="K3:K32 I3:I33">
    <cfRule type="expression" dxfId="33" priority="80">
      <formula>I3&lt;#REF!</formula>
    </cfRule>
  </conditionalFormatting>
  <conditionalFormatting sqref="N1">
    <cfRule type="expression" dxfId="32" priority="79">
      <formula>N1&lt;#REF!</formula>
    </cfRule>
  </conditionalFormatting>
  <conditionalFormatting sqref="M2 B34:M34 B35:J35 L3:P19 Q5:T19 L26:T26 L20:T22 L27:P28 Q23:T24 Q28:T28 L29:N32 J3:J33 O29:P31 L23:P25 X4:Y33 W3:W33">
    <cfRule type="expression" dxfId="31" priority="75">
      <formula>B2&lt;#REF!</formula>
    </cfRule>
  </conditionalFormatting>
  <conditionalFormatting sqref="X3:Y3">
    <cfRule type="expression" dxfId="30" priority="67">
      <formula>X3&lt;#REF!</formula>
    </cfRule>
  </conditionalFormatting>
  <conditionalFormatting sqref="Q3">
    <cfRule type="expression" dxfId="29" priority="72">
      <formula>Q3&lt;#REF!</formula>
    </cfRule>
  </conditionalFormatting>
  <conditionalFormatting sqref="W2">
    <cfRule type="expression" dxfId="28" priority="70">
      <formula>W2&lt;#REF!</formula>
    </cfRule>
  </conditionalFormatting>
  <conditionalFormatting sqref="U23:V24">
    <cfRule type="expression" dxfId="27" priority="48">
      <formula>U23&lt;#REF!</formula>
    </cfRule>
  </conditionalFormatting>
  <conditionalFormatting sqref="K35:N35">
    <cfRule type="expression" dxfId="26" priority="53">
      <formula>K35&lt;#REF!</formula>
    </cfRule>
  </conditionalFormatting>
  <conditionalFormatting sqref="Q25:R25 Q27 Q4">
    <cfRule type="expression" dxfId="25" priority="31">
      <formula>Q4&lt;#REF!</formula>
    </cfRule>
  </conditionalFormatting>
  <conditionalFormatting sqref="S25:V25">
    <cfRule type="expression" dxfId="24" priority="25">
      <formula>S25&lt;#REF!</formula>
    </cfRule>
  </conditionalFormatting>
  <conditionalFormatting sqref="R27:T27">
    <cfRule type="expression" dxfId="23" priority="24">
      <formula>R27&lt;#REF!</formula>
    </cfRule>
  </conditionalFormatting>
  <conditionalFormatting sqref="U5:V5 U7:V22">
    <cfRule type="expression" dxfId="22" priority="29">
      <formula>U5&lt;#REF!</formula>
    </cfRule>
  </conditionalFormatting>
  <conditionalFormatting sqref="R3:V3">
    <cfRule type="expression" dxfId="21" priority="23">
      <formula>R3&lt;#REF!</formula>
    </cfRule>
  </conditionalFormatting>
  <conditionalFormatting sqref="R4:V4">
    <cfRule type="expression" dxfId="20" priority="22">
      <formula>R4&lt;#REF!</formula>
    </cfRule>
  </conditionalFormatting>
  <conditionalFormatting sqref="O33">
    <cfRule type="expression" dxfId="19" priority="12">
      <formula>O33&lt;#REF!</formula>
    </cfRule>
  </conditionalFormatting>
  <conditionalFormatting sqref="L33:N33">
    <cfRule type="expression" dxfId="18" priority="14">
      <formula>L33&lt;#REF!</formula>
    </cfRule>
  </conditionalFormatting>
  <conditionalFormatting sqref="U6">
    <cfRule type="expression" dxfId="17" priority="19">
      <formula>U6&lt;#REF!</formula>
    </cfRule>
  </conditionalFormatting>
  <conditionalFormatting sqref="V6">
    <cfRule type="expression" dxfId="16" priority="18">
      <formula>V6&lt;#REF!</formula>
    </cfRule>
  </conditionalFormatting>
  <conditionalFormatting sqref="P33">
    <cfRule type="expression" dxfId="15" priority="11">
      <formula>P33&lt;#REF!</formula>
    </cfRule>
  </conditionalFormatting>
  <conditionalFormatting sqref="K33">
    <cfRule type="expression" dxfId="14" priority="15">
      <formula>K33&lt;#REF!</formula>
    </cfRule>
  </conditionalFormatting>
  <conditionalFormatting sqref="Q33:T33">
    <cfRule type="expression" dxfId="13" priority="13">
      <formula>Q33&lt;#REF!</formula>
    </cfRule>
  </conditionalFormatting>
  <conditionalFormatting sqref="U33:V33">
    <cfRule type="expression" dxfId="12" priority="10">
      <formula>U33&lt;#REF!</formula>
    </cfRule>
  </conditionalFormatting>
  <conditionalFormatting sqref="O32">
    <cfRule type="expression" dxfId="11" priority="9">
      <formula>O32&lt;#REF!</formula>
    </cfRule>
  </conditionalFormatting>
  <conditionalFormatting sqref="P32">
    <cfRule type="expression" dxfId="10" priority="8">
      <formula>P32&lt;#REF!</formula>
    </cfRule>
  </conditionalFormatting>
  <conditionalFormatting sqref="Q32:V32">
    <cfRule type="expression" dxfId="9" priority="7">
      <formula>Q32&lt;#REF!</formula>
    </cfRule>
  </conditionalFormatting>
  <conditionalFormatting sqref="Q29:T31">
    <cfRule type="expression" dxfId="8" priority="6">
      <formula>Q29&lt;#REF!</formula>
    </cfRule>
  </conditionalFormatting>
  <conditionalFormatting sqref="U29:V30">
    <cfRule type="expression" dxfId="7" priority="5">
      <formula>U29&lt;#REF!</formula>
    </cfRule>
  </conditionalFormatting>
  <conditionalFormatting sqref="V31">
    <cfRule type="expression" dxfId="6" priority="4">
      <formula>V31&lt;#REF!</formula>
    </cfRule>
  </conditionalFormatting>
  <conditionalFormatting sqref="U31">
    <cfRule type="expression" dxfId="5" priority="3">
      <formula>U31&lt;#REF!</formula>
    </cfRule>
  </conditionalFormatting>
  <conditionalFormatting sqref="U26:V26">
    <cfRule type="expression" dxfId="4" priority="2">
      <formula>U26&lt;#REF!</formula>
    </cfRule>
  </conditionalFormatting>
  <conditionalFormatting sqref="U27:V28">
    <cfRule type="expression" dxfId="3" priority="1">
      <formula>U27&lt;#REF!</formula>
    </cfRule>
  </conditionalFormatting>
  <pageMargins left="0" right="0" top="0" bottom="0" header="0" footer="0"/>
  <pageSetup paperSize="9" orientation="landscape" horizontalDpi="0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25"/>
  <sheetViews>
    <sheetView workbookViewId="0">
      <selection activeCell="C16" sqref="C16"/>
    </sheetView>
  </sheetViews>
  <sheetFormatPr defaultColWidth="8.85546875" defaultRowHeight="15" x14ac:dyDescent="0.25"/>
  <cols>
    <col min="1" max="1" width="5.5703125" customWidth="1"/>
    <col min="2" max="2" width="15.42578125" customWidth="1"/>
    <col min="3" max="4" width="20.5703125" customWidth="1"/>
    <col min="5" max="5" width="21.7109375" customWidth="1"/>
    <col min="6" max="6" width="5.5703125" customWidth="1"/>
  </cols>
  <sheetData>
    <row r="2" spans="2:5" ht="51.75" thickBot="1" x14ac:dyDescent="0.4">
      <c r="B2" s="12"/>
      <c r="C2" s="13" t="s">
        <v>138</v>
      </c>
      <c r="D2" s="13" t="s">
        <v>139</v>
      </c>
    </row>
    <row r="3" spans="2:5" ht="24" thickBot="1" x14ac:dyDescent="0.4">
      <c r="B3" s="12"/>
      <c r="C3" s="14">
        <v>7</v>
      </c>
      <c r="D3" s="15">
        <v>105</v>
      </c>
    </row>
    <row r="4" spans="2:5" ht="23.25" x14ac:dyDescent="0.35">
      <c r="B4" s="17"/>
      <c r="C4" s="18"/>
      <c r="D4" s="19"/>
      <c r="E4" s="17"/>
    </row>
    <row r="5" spans="2:5" ht="15.75" x14ac:dyDescent="0.25">
      <c r="B5" s="53" t="s">
        <v>140</v>
      </c>
      <c r="C5" s="20" t="str">
        <f>IF(C$3="","",VLOOKUP(C$3,'18 LMS'!$C$3:$AM$35,2,FALSE))</f>
        <v>Danny Traverso</v>
      </c>
      <c r="D5" s="20" t="str">
        <f>IF(D$3="","",VLOOKUP(D$3,'18 LMS'!$C$3:$AM$35,2,FALSE))</f>
        <v>Mick Harding</v>
      </c>
      <c r="E5" s="55" t="s">
        <v>141</v>
      </c>
    </row>
    <row r="6" spans="2:5" ht="15.75" x14ac:dyDescent="0.25">
      <c r="B6" s="54"/>
      <c r="C6" s="20" t="str">
        <f>IF(C$3="","",VLOOKUP(C$3,'18 LMS'!$C$3:$AM$35,3,FALSE))</f>
        <v>Jason Page</v>
      </c>
      <c r="D6" s="20" t="str">
        <f>IF(D$3="","",VLOOKUP(D$3,'18 LMS'!$C$3:$AM$35,3,FALSE))</f>
        <v>Steve Glenney</v>
      </c>
      <c r="E6" s="56"/>
    </row>
    <row r="7" spans="2:5" ht="15.75" x14ac:dyDescent="0.25">
      <c r="B7" s="21" t="s">
        <v>8</v>
      </c>
      <c r="C7" s="22">
        <f>VLOOKUP(C$3,'18 LMS'!$C$3:$AM$35,7,FALSE)</f>
        <v>2.0798611111111113E-3</v>
      </c>
      <c r="D7" s="22">
        <f>VLOOKUP(D$3,'18 LMS'!$C$3:$AM$35,7,FALSE)</f>
        <v>2.1180555555555553E-3</v>
      </c>
      <c r="E7" s="23">
        <f>IFERROR(IF(C$3="","",ABS(C7-D7)),"")</f>
        <v>3.8194444444443997E-5</v>
      </c>
    </row>
    <row r="8" spans="2:5" ht="15.75" x14ac:dyDescent="0.25">
      <c r="B8" s="21" t="s">
        <v>9</v>
      </c>
      <c r="C8" s="22">
        <f>VLOOKUP(C$3,'18 LMS'!$C$3:$AM$35,8,FALSE)</f>
        <v>0</v>
      </c>
      <c r="D8" s="22">
        <f>VLOOKUP(D$3,'18 LMS'!$C$3:$AM$35,8,FALSE)</f>
        <v>0</v>
      </c>
      <c r="E8" s="23">
        <f t="shared" ref="E8:E19" si="0">IFERROR(IF(C$3="","",ABS(C8-D8)),"")</f>
        <v>0</v>
      </c>
    </row>
    <row r="9" spans="2:5" ht="15.75" x14ac:dyDescent="0.25">
      <c r="B9" s="21" t="s">
        <v>10</v>
      </c>
      <c r="C9" s="22">
        <f>VLOOKUP(C$3,'18 LMS'!$C$3:$AM$35,9,FALSE)</f>
        <v>5.0763888888888881E-3</v>
      </c>
      <c r="D9" s="22">
        <f>VLOOKUP(D$3,'18 LMS'!$C$3:$AM$35,9,FALSE)</f>
        <v>5.0555555555555553E-3</v>
      </c>
      <c r="E9" s="23">
        <f t="shared" si="0"/>
        <v>2.0833333333332774E-5</v>
      </c>
    </row>
    <row r="10" spans="2:5" ht="15.75" x14ac:dyDescent="0.25">
      <c r="B10" s="21" t="s">
        <v>11</v>
      </c>
      <c r="C10" s="22">
        <f>VLOOKUP(C$3,'18 LMS'!$C$3:$AM$35,10,FALSE)</f>
        <v>2.9803240740740745E-3</v>
      </c>
      <c r="D10" s="22">
        <f>VLOOKUP(D$3,'18 LMS'!$C$3:$AM$35,10,FALSE)</f>
        <v>2.7800925925925923E-3</v>
      </c>
      <c r="E10" s="23">
        <f t="shared" si="0"/>
        <v>2.0023148148148222E-4</v>
      </c>
    </row>
    <row r="11" spans="2:5" ht="15.75" x14ac:dyDescent="0.25">
      <c r="B11" s="21" t="s">
        <v>142</v>
      </c>
      <c r="C11" s="22">
        <f>VLOOKUP(C$3,'18 LMS'!$C$3:$AM$35,11,FALSE)</f>
        <v>2.5960648148148145E-3</v>
      </c>
      <c r="D11" s="22">
        <f>VLOOKUP(D$3,'18 LMS'!$C$3:$AM$35,11,FALSE)</f>
        <v>2.488425925925926E-3</v>
      </c>
      <c r="E11" s="23">
        <f t="shared" si="0"/>
        <v>1.0763888888888845E-4</v>
      </c>
    </row>
    <row r="12" spans="2:5" ht="15.75" x14ac:dyDescent="0.25">
      <c r="B12" s="21" t="s">
        <v>123</v>
      </c>
      <c r="C12" s="22">
        <f>VLOOKUP(C$3,'18 LMS'!$C$3:$AM$35,12,FALSE)</f>
        <v>5.572916666666667E-3</v>
      </c>
      <c r="D12" s="22">
        <f>VLOOKUP(D$3,'18 LMS'!$C$3:$AM$35,12,FALSE)</f>
        <v>5.8946759259259256E-3</v>
      </c>
      <c r="E12" s="23">
        <f t="shared" si="0"/>
        <v>3.2175925925925861E-4</v>
      </c>
    </row>
    <row r="13" spans="2:5" ht="15.75" x14ac:dyDescent="0.25">
      <c r="B13" s="21" t="s">
        <v>124</v>
      </c>
      <c r="C13" s="22">
        <f>VLOOKUP(C$3,'18 LMS'!$C$3:$AM$35,13,FALSE)</f>
        <v>6.0405092592592594E-3</v>
      </c>
      <c r="D13" s="22">
        <f>VLOOKUP(D$3,'18 LMS'!$C$3:$AM$35,13,FALSE)</f>
        <v>6.053240740740741E-3</v>
      </c>
      <c r="E13" s="23">
        <f t="shared" si="0"/>
        <v>1.2731481481481621E-5</v>
      </c>
    </row>
    <row r="14" spans="2:5" ht="15.75" x14ac:dyDescent="0.25">
      <c r="B14" s="21" t="s">
        <v>125</v>
      </c>
      <c r="C14" s="22">
        <f>VLOOKUP(C$3,'18 LMS'!$C$3:$AM$35,14,FALSE)</f>
        <v>0</v>
      </c>
      <c r="D14" s="22">
        <f>VLOOKUP(D$3,'18 LMS'!$C$3:$AM$35,14,FALSE)</f>
        <v>0</v>
      </c>
      <c r="E14" s="23">
        <f t="shared" si="0"/>
        <v>0</v>
      </c>
    </row>
    <row r="15" spans="2:5" ht="15.75" x14ac:dyDescent="0.25">
      <c r="B15" s="21" t="s">
        <v>128</v>
      </c>
      <c r="C15" s="22">
        <f>VLOOKUP(C$3,'18 LMS'!$C$3:$AM$35,15,FALSE)</f>
        <v>6.3541666666666668E-3</v>
      </c>
      <c r="D15" s="22">
        <f>VLOOKUP(D$3,'18 LMS'!$C$3:$AM$35,15,FALSE)</f>
        <v>6.4201388888888884E-3</v>
      </c>
      <c r="E15" s="23">
        <f t="shared" si="0"/>
        <v>6.5972222222221606E-5</v>
      </c>
    </row>
    <row r="16" spans="2:5" ht="15.75" x14ac:dyDescent="0.25">
      <c r="B16" s="21" t="s">
        <v>129</v>
      </c>
      <c r="C16" s="22">
        <f>VLOOKUP(C$3,'18 LMS'!$C$3:$AM$35,16,FALSE)</f>
        <v>5.2708333333333331E-3</v>
      </c>
      <c r="D16" s="22">
        <f>VLOOKUP(D$3,'18 LMS'!$C$3:$AM$35,16,FALSE)</f>
        <v>5.4050925925925924E-3</v>
      </c>
      <c r="E16" s="23">
        <f t="shared" si="0"/>
        <v>1.3425925925925931E-4</v>
      </c>
    </row>
    <row r="17" spans="2:5" ht="15.75" x14ac:dyDescent="0.25">
      <c r="B17" s="21" t="s">
        <v>130</v>
      </c>
      <c r="C17" s="22">
        <f>VLOOKUP(C$3,'18 LMS'!$C$3:$AM$35,17,FALSE)</f>
        <v>6.511574074074075E-3</v>
      </c>
      <c r="D17" s="22">
        <f>VLOOKUP(D$3,'18 LMS'!$C$3:$AM$35,17,FALSE)</f>
        <v>6.5624999999999998E-3</v>
      </c>
      <c r="E17" s="23">
        <f t="shared" si="0"/>
        <v>5.092592592592475E-5</v>
      </c>
    </row>
    <row r="18" spans="2:5" ht="15.75" x14ac:dyDescent="0.25">
      <c r="B18" s="21" t="s">
        <v>131</v>
      </c>
      <c r="C18" s="22">
        <f>VLOOKUP(C$3,'18 LMS'!$C$3:$AM$35,18,FALSE)</f>
        <v>4.9398148148148144E-3</v>
      </c>
      <c r="D18" s="22">
        <f>VLOOKUP(D$3,'18 LMS'!$C$3:$AM$35,18,FALSE)</f>
        <v>4.9166666666666673E-3</v>
      </c>
      <c r="E18" s="23">
        <f t="shared" si="0"/>
        <v>2.3148148148147141E-5</v>
      </c>
    </row>
    <row r="19" spans="2:5" ht="15.75" x14ac:dyDescent="0.25">
      <c r="B19" s="21" t="s">
        <v>132</v>
      </c>
      <c r="C19" s="22">
        <f>VLOOKUP(C$3,'18 LMS'!$C$3:$AM$35,19,FALSE)</f>
        <v>5.8773148148148144E-3</v>
      </c>
      <c r="D19" s="22">
        <f>VLOOKUP(D$3,'18 LMS'!$C$3:$AM$35,19,FALSE)</f>
        <v>5.7685185185185192E-3</v>
      </c>
      <c r="E19" s="23">
        <f t="shared" si="0"/>
        <v>1.087962962962952E-4</v>
      </c>
    </row>
    <row r="20" spans="2:5" ht="15.75" x14ac:dyDescent="0.25">
      <c r="B20" s="21" t="s">
        <v>133</v>
      </c>
      <c r="C20" s="22">
        <f>VLOOKUP(C$3,'18 LMS'!$C$3:$AM$35,20,FALSE)</f>
        <v>5.5358796296296302E-3</v>
      </c>
      <c r="D20" s="22">
        <f>VLOOKUP(D$3,'18 LMS'!$C$3:$AM$35,20,FALSE)</f>
        <v>5.749999999999999E-3</v>
      </c>
      <c r="E20" s="23">
        <f>IFERROR(IF(C$3="","",ABS(C20-D20)),"")</f>
        <v>2.1412037037036886E-4</v>
      </c>
    </row>
    <row r="21" spans="2:5" ht="15.75" x14ac:dyDescent="0.25">
      <c r="B21" s="24" t="s">
        <v>143</v>
      </c>
      <c r="C21" s="25">
        <f>SUM(C4:C20)</f>
        <v>5.8835648148148151E-2</v>
      </c>
      <c r="D21" s="25">
        <f>SUM(D4:D20)</f>
        <v>5.921296296296296E-2</v>
      </c>
      <c r="E21" s="25">
        <f>D21-C21</f>
        <v>3.773148148148095E-4</v>
      </c>
    </row>
    <row r="25" spans="2:5" x14ac:dyDescent="0.25">
      <c r="C25" s="16"/>
      <c r="D25" s="16"/>
      <c r="E25" s="16"/>
    </row>
  </sheetData>
  <sheetProtection algorithmName="SHA-512" hashValue="cMVJuzWeCXI5ITwxuW/YpLgepL1v+wxQ5r+qkTRWt8BF0zHBGkTj2fsWWREGcwq92FVUonw2n/mk786jHW3TmA==" saltValue="7pJC0BMFbsdseO3RJHyFDw==" spinCount="100000" sheet="1" objects="1" scenarios="1"/>
  <mergeCells count="2">
    <mergeCell ref="B5:B6"/>
    <mergeCell ref="E5:E6"/>
  </mergeCells>
  <conditionalFormatting sqref="C7:D20">
    <cfRule type="cellIs" dxfId="2" priority="4" operator="equal">
      <formula>#N/A</formula>
    </cfRule>
    <cfRule type="cellIs" dxfId="1" priority="5" operator="lessThan">
      <formula>$D7</formula>
    </cfRule>
  </conditionalFormatting>
  <conditionalFormatting sqref="D7:D20">
    <cfRule type="cellIs" dxfId="0" priority="3" operator="lessThan">
      <formula>$C7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18 LMS</vt:lpstr>
      <vt:lpstr>Comparison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Mel</cp:lastModifiedBy>
  <cp:lastPrinted>2018-02-11T03:53:53Z</cp:lastPrinted>
  <dcterms:created xsi:type="dcterms:W3CDTF">2018-02-11T03:49:33Z</dcterms:created>
  <dcterms:modified xsi:type="dcterms:W3CDTF">2019-07-03T03:42:08Z</dcterms:modified>
</cp:coreProperties>
</file>